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F9282381-8DC4-4C85-BBA7-E21ACC2923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税" sheetId="2" r:id="rId1"/>
  </sheets>
  <definedNames>
    <definedName name="_Parse_Out" localSheetId="0" hidden="1">市税!#REF!</definedName>
    <definedName name="_Parse_Out" hidden="1">#REF!</definedName>
    <definedName name="_Regression_Int" localSheetId="0" hidden="1">1</definedName>
    <definedName name="_xlnm.Print_Area" localSheetId="0">市税!$A$1:$Q$58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2" l="1"/>
  <c r="F56" i="2" l="1"/>
  <c r="C56" i="2"/>
  <c r="B56" i="2" s="1"/>
  <c r="F28" i="2"/>
  <c r="C28" i="2"/>
  <c r="B28" i="2" s="1"/>
  <c r="F55" i="2" l="1"/>
  <c r="C55" i="2"/>
  <c r="B55" i="2" s="1"/>
  <c r="Q55" i="2" s="1"/>
  <c r="F27" i="2"/>
  <c r="C27" i="2"/>
  <c r="B21" i="2"/>
  <c r="B20" i="2"/>
  <c r="B19" i="2"/>
  <c r="B27" i="2" l="1"/>
  <c r="Q27" i="2" s="1"/>
  <c r="C26" i="2"/>
  <c r="C54" i="2"/>
  <c r="F26" i="2"/>
  <c r="F53" i="2"/>
  <c r="C53" i="2"/>
  <c r="F25" i="2"/>
  <c r="B53" i="2" l="1"/>
  <c r="B25" i="2"/>
  <c r="Q25" i="2" s="1"/>
  <c r="Q53" i="2"/>
  <c r="B26" i="2"/>
  <c r="Q26" i="2" s="1"/>
  <c r="F54" i="2"/>
  <c r="U52" i="2"/>
  <c r="V52" i="2" s="1"/>
  <c r="V24" i="2"/>
  <c r="C24" i="2"/>
  <c r="F52" i="2"/>
  <c r="C52" i="2"/>
  <c r="F24" i="2"/>
  <c r="O51" i="2"/>
  <c r="I51" i="2"/>
  <c r="G51" i="2"/>
  <c r="F51" i="2" s="1"/>
  <c r="E51" i="2"/>
  <c r="D51" i="2"/>
  <c r="O23" i="2"/>
  <c r="N23" i="2"/>
  <c r="L23" i="2"/>
  <c r="G23" i="2"/>
  <c r="F23" i="2" s="1"/>
  <c r="E23" i="2"/>
  <c r="D23" i="2"/>
  <c r="O50" i="2"/>
  <c r="L50" i="2"/>
  <c r="I50" i="2"/>
  <c r="G50" i="2"/>
  <c r="F50" i="2" s="1"/>
  <c r="E50" i="2"/>
  <c r="D50" i="2"/>
  <c r="F46" i="2"/>
  <c r="C46" i="2"/>
  <c r="F44" i="2"/>
  <c r="C44" i="2"/>
  <c r="F43" i="2"/>
  <c r="C43" i="2"/>
  <c r="F42" i="2"/>
  <c r="C42" i="2"/>
  <c r="F41" i="2"/>
  <c r="C41" i="2"/>
  <c r="F40" i="2"/>
  <c r="C40" i="2"/>
  <c r="F39" i="2"/>
  <c r="C39" i="2"/>
  <c r="F38" i="2"/>
  <c r="C38" i="2"/>
  <c r="O22" i="2"/>
  <c r="G22" i="2"/>
  <c r="F22" i="2" s="1"/>
  <c r="E22" i="2"/>
  <c r="D22" i="2"/>
  <c r="F18" i="2"/>
  <c r="C18" i="2"/>
  <c r="F17" i="2"/>
  <c r="C17" i="2"/>
  <c r="F16" i="2"/>
  <c r="C16" i="2"/>
  <c r="F15" i="2"/>
  <c r="C15" i="2"/>
  <c r="F14" i="2"/>
  <c r="C14" i="2"/>
  <c r="F13" i="2"/>
  <c r="C13" i="2"/>
  <c r="F12" i="2"/>
  <c r="C12" i="2"/>
  <c r="F11" i="2"/>
  <c r="C11" i="2"/>
  <c r="F10" i="2"/>
  <c r="C10" i="2"/>
  <c r="B54" i="2" l="1"/>
  <c r="Q54" i="2" s="1"/>
  <c r="B13" i="2"/>
  <c r="B42" i="2"/>
  <c r="B46" i="2"/>
  <c r="B24" i="2"/>
  <c r="B17" i="2"/>
  <c r="B40" i="2"/>
  <c r="B18" i="2"/>
  <c r="C22" i="2"/>
  <c r="B22" i="2" s="1"/>
  <c r="C23" i="2"/>
  <c r="B23" i="2" s="1"/>
  <c r="B38" i="2"/>
  <c r="B10" i="2"/>
  <c r="B12" i="2"/>
  <c r="B43" i="2"/>
  <c r="C51" i="2"/>
  <c r="B51" i="2" s="1"/>
  <c r="B15" i="2"/>
  <c r="B41" i="2"/>
  <c r="B14" i="2"/>
  <c r="C50" i="2"/>
  <c r="B50" i="2" s="1"/>
  <c r="B11" i="2"/>
  <c r="B16" i="2"/>
  <c r="Q16" i="2" s="1"/>
  <c r="B39" i="2"/>
  <c r="B44" i="2"/>
  <c r="Q44" i="2" s="1"/>
  <c r="B52" i="2"/>
</calcChain>
</file>

<file path=xl/sharedStrings.xml><?xml version="1.0" encoding="utf-8"?>
<sst xmlns="http://schemas.openxmlformats.org/spreadsheetml/2006/main" count="166" uniqueCount="53">
  <si>
    <t>131　市税調定額および収入額</t>
    <phoneticPr fontId="2"/>
  </si>
  <si>
    <t xml:space="preserve"> ・各年度末現在</t>
    <rPh sb="2" eb="3">
      <t>カク</t>
    </rPh>
    <rPh sb="3" eb="6">
      <t>ネンドマツ</t>
    </rPh>
    <rPh sb="6" eb="8">
      <t>ゲンザイ</t>
    </rPh>
    <phoneticPr fontId="2"/>
  </si>
  <si>
    <t xml:space="preserve"> ・単位：千円</t>
    <rPh sb="2" eb="4">
      <t>タンイ</t>
    </rPh>
    <rPh sb="5" eb="7">
      <t>センエン</t>
    </rPh>
    <phoneticPr fontId="2"/>
  </si>
  <si>
    <t>(1)調定済額</t>
    <phoneticPr fontId="2"/>
  </si>
  <si>
    <t>年度</t>
  </si>
  <si>
    <t>総額</t>
    <phoneticPr fontId="2"/>
  </si>
  <si>
    <t>市民税</t>
    <phoneticPr fontId="2"/>
  </si>
  <si>
    <t>固定資産税</t>
  </si>
  <si>
    <t>軽自動車税</t>
    <phoneticPr fontId="8"/>
  </si>
  <si>
    <r>
      <t xml:space="preserve">軽自動車税
</t>
    </r>
    <r>
      <rPr>
        <sz val="8"/>
        <rFont val="ＭＳ Ｐゴシック"/>
        <family val="3"/>
        <charset val="128"/>
      </rPr>
      <t>（環境性能割）</t>
    </r>
    <rPh sb="7" eb="12">
      <t>カンキョウセイノウワリ</t>
    </rPh>
    <phoneticPr fontId="8"/>
  </si>
  <si>
    <t>軽自動車税
（種別割）</t>
    <rPh sb="7" eb="10">
      <t>シュベツワリ</t>
    </rPh>
    <phoneticPr fontId="8"/>
  </si>
  <si>
    <t>市たばこ税</t>
    <rPh sb="0" eb="1">
      <t>シ</t>
    </rPh>
    <phoneticPr fontId="2"/>
  </si>
  <si>
    <t>特別土地
保有税</t>
    <phoneticPr fontId="2"/>
  </si>
  <si>
    <t>入湯税</t>
    <phoneticPr fontId="2"/>
  </si>
  <si>
    <t>都市計画税</t>
  </si>
  <si>
    <t>現年度分</t>
    <rPh sb="3" eb="4">
      <t>ブン</t>
    </rPh>
    <phoneticPr fontId="2"/>
  </si>
  <si>
    <t>滞納繰越分</t>
  </si>
  <si>
    <t>合計</t>
    <phoneticPr fontId="2"/>
  </si>
  <si>
    <t>個人</t>
    <phoneticPr fontId="2"/>
  </si>
  <si>
    <t>法人</t>
    <phoneticPr fontId="2"/>
  </si>
  <si>
    <t>純固定資産税</t>
    <phoneticPr fontId="2"/>
  </si>
  <si>
    <t>交付金
･納付金</t>
    <phoneticPr fontId="2"/>
  </si>
  <si>
    <t>平成13</t>
    <rPh sb="0" eb="2">
      <t>ヘイセイ</t>
    </rPh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</si>
  <si>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</si>
  <si>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</si>
  <si>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</si>
  <si>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</si>
  <si>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</si>
  <si>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</si>
  <si>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</si>
  <si>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</si>
  <si>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</si>
  <si>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-</t>
    <phoneticPr fontId="8"/>
  </si>
  <si>
    <t>23</t>
    <phoneticPr fontId="8"/>
  </si>
  <si>
    <t>-</t>
  </si>
  <si>
    <t>平成24</t>
    <phoneticPr fontId="2"/>
  </si>
  <si>
    <t>26</t>
  </si>
  <si>
    <t>28</t>
    <phoneticPr fontId="2"/>
  </si>
  <si>
    <t>29</t>
    <phoneticPr fontId="2"/>
  </si>
  <si>
    <t>30</t>
    <phoneticPr fontId="2"/>
  </si>
  <si>
    <t>令和元年</t>
    <rPh sb="0" eb="2">
      <t>レイワ</t>
    </rPh>
    <rPh sb="2" eb="4">
      <t>ガンネン</t>
    </rPh>
    <phoneticPr fontId="2"/>
  </si>
  <si>
    <t>2</t>
    <phoneticPr fontId="2"/>
  </si>
  <si>
    <t>3</t>
  </si>
  <si>
    <t>4</t>
    <phoneticPr fontId="8"/>
  </si>
  <si>
    <t>(2)収入済額</t>
    <rPh sb="3" eb="5">
      <t>シュウニュウ</t>
    </rPh>
    <rPh sb="5" eb="6">
      <t>ス</t>
    </rPh>
    <rPh sb="6" eb="7">
      <t>ガク</t>
    </rPh>
    <phoneticPr fontId="2"/>
  </si>
  <si>
    <t>軽自動車税</t>
  </si>
  <si>
    <t>3</t>
    <phoneticPr fontId="2"/>
  </si>
  <si>
    <t>4</t>
    <phoneticPr fontId="2"/>
  </si>
  <si>
    <t>平成25</t>
    <rPh sb="0" eb="2">
      <t>ヘイセイ</t>
    </rPh>
    <phoneticPr fontId="2"/>
  </si>
  <si>
    <t>5</t>
  </si>
  <si>
    <t>6</t>
    <phoneticPr fontId="8"/>
  </si>
  <si>
    <t>平成27</t>
    <phoneticPr fontId="2"/>
  </si>
  <si>
    <t xml:space="preserve"> ・資料：収納課</t>
    <rPh sb="2" eb="4">
      <t>シリョウ</t>
    </rPh>
    <rPh sb="5" eb="7">
      <t>シュウノウ</t>
    </rPh>
    <rPh sb="7" eb="8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</si>
</sst>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0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3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7">
    <xf numFmtId="0" fontId="0" fillId="0" borderId="0" xfId="0"/>
    <xf numFmtId="38" fontId="6" fillId="0" borderId="1" xfId="33" applyFont="1" applyFill="1" applyBorder="1" applyAlignment="1" applyProtection="1">
      <alignment vertical="center"/>
    </xf>
    <xf numFmtId="38" fontId="6" fillId="0" borderId="0" xfId="33" applyFont="1" applyFill="1" applyBorder="1" applyAlignment="1" applyProtection="1">
      <alignment vertical="center"/>
    </xf>
    <xf numFmtId="38" fontId="6" fillId="0" borderId="2" xfId="33" applyFont="1" applyFill="1" applyBorder="1" applyAlignment="1" applyProtection="1">
      <alignment vertical="center"/>
    </xf>
    <xf numFmtId="49" fontId="6" fillId="0" borderId="1" xfId="33" applyNumberFormat="1" applyFont="1" applyFill="1" applyBorder="1" applyAlignment="1" applyProtection="1">
      <alignment horizontal="center" vertical="center"/>
    </xf>
    <xf numFmtId="38" fontId="6" fillId="0" borderId="0" xfId="33" applyFont="1" applyFill="1" applyBorder="1" applyAlignment="1" applyProtection="1">
      <alignment horizontal="right" vertical="center"/>
    </xf>
    <xf numFmtId="38" fontId="6" fillId="0" borderId="3" xfId="33" applyFont="1" applyFill="1" applyBorder="1" applyAlignment="1" applyProtection="1">
      <alignment horizontal="center" vertical="center" shrinkToFit="1"/>
    </xf>
    <xf numFmtId="38" fontId="6" fillId="0" borderId="4" xfId="33" applyFont="1" applyFill="1" applyBorder="1" applyAlignment="1" applyProtection="1">
      <alignment horizontal="center" vertical="center" shrinkToFit="1"/>
    </xf>
    <xf numFmtId="38" fontId="6" fillId="0" borderId="0" xfId="33" applyFont="1" applyFill="1" applyBorder="1" applyAlignment="1">
      <alignment vertical="center"/>
    </xf>
    <xf numFmtId="38" fontId="6" fillId="0" borderId="1" xfId="33" applyFont="1" applyFill="1" applyBorder="1" applyAlignment="1">
      <alignment vertical="center"/>
    </xf>
    <xf numFmtId="38" fontId="6" fillId="0" borderId="3" xfId="33" applyFont="1" applyFill="1" applyBorder="1" applyAlignment="1" applyProtection="1">
      <alignment horizontal="center" vertical="center" wrapText="1" shrinkToFit="1"/>
    </xf>
    <xf numFmtId="38" fontId="3" fillId="0" borderId="0" xfId="33" applyFont="1" applyFill="1" applyAlignment="1" applyProtection="1">
      <alignment horizontal="left" vertical="center"/>
    </xf>
    <xf numFmtId="38" fontId="4" fillId="0" borderId="0" xfId="33" applyFont="1" applyFill="1" applyAlignment="1" applyProtection="1">
      <alignment horizontal="left" vertical="center"/>
    </xf>
    <xf numFmtId="38" fontId="4" fillId="0" borderId="0" xfId="33" applyFont="1" applyFill="1" applyAlignment="1">
      <alignment vertical="center"/>
    </xf>
    <xf numFmtId="38" fontId="5" fillId="0" borderId="0" xfId="33" applyFont="1" applyFill="1" applyAlignment="1">
      <alignment vertical="center"/>
    </xf>
    <xf numFmtId="38" fontId="5" fillId="0" borderId="0" xfId="33" applyFont="1" applyFill="1" applyAlignment="1" applyProtection="1">
      <alignment horizontal="left" vertical="center"/>
    </xf>
    <xf numFmtId="38" fontId="1" fillId="0" borderId="0" xfId="33" applyFont="1" applyFill="1" applyAlignment="1">
      <alignment vertical="center"/>
    </xf>
    <xf numFmtId="38" fontId="1" fillId="0" borderId="0" xfId="33" applyFont="1" applyFill="1" applyAlignment="1" applyProtection="1">
      <alignment horizontal="left" vertical="center"/>
    </xf>
    <xf numFmtId="38" fontId="1" fillId="0" borderId="0" xfId="33" applyFont="1" applyFill="1" applyAlignment="1">
      <alignment vertical="center" shrinkToFit="1"/>
    </xf>
    <xf numFmtId="38" fontId="1" fillId="0" borderId="0" xfId="33" applyFont="1" applyFill="1" applyBorder="1" applyAlignment="1">
      <alignment vertical="center"/>
    </xf>
    <xf numFmtId="3" fontId="4" fillId="0" borderId="0" xfId="33" applyNumberFormat="1" applyFont="1" applyFill="1" applyAlignment="1">
      <alignment vertical="center"/>
    </xf>
    <xf numFmtId="38" fontId="6" fillId="0" borderId="1" xfId="33" applyFont="1" applyFill="1" applyBorder="1" applyAlignment="1" applyProtection="1">
      <alignment horizontal="right" vertical="center"/>
    </xf>
    <xf numFmtId="49" fontId="6" fillId="0" borderId="5" xfId="33" applyNumberFormat="1" applyFont="1" applyFill="1" applyBorder="1" applyAlignment="1" applyProtection="1">
      <alignment horizontal="center" vertical="center"/>
    </xf>
    <xf numFmtId="38" fontId="6" fillId="0" borderId="5" xfId="33" applyFont="1" applyFill="1" applyBorder="1" applyAlignment="1" applyProtection="1">
      <alignment vertical="center"/>
    </xf>
    <xf numFmtId="38" fontId="6" fillId="0" borderId="5" xfId="33" applyFont="1" applyFill="1" applyBorder="1" applyAlignment="1" applyProtection="1">
      <alignment horizontal="right" vertical="center"/>
    </xf>
    <xf numFmtId="49" fontId="6" fillId="0" borderId="6" xfId="33" applyNumberFormat="1" applyFont="1" applyFill="1" applyBorder="1" applyAlignment="1" applyProtection="1">
      <alignment horizontal="center" vertical="center"/>
    </xf>
    <xf numFmtId="38" fontId="6" fillId="0" borderId="6" xfId="33" applyFont="1" applyFill="1" applyBorder="1" applyAlignment="1" applyProtection="1">
      <alignment vertical="center"/>
    </xf>
    <xf numFmtId="38" fontId="6" fillId="0" borderId="6" xfId="33" applyFont="1" applyFill="1" applyBorder="1" applyAlignment="1" applyProtection="1">
      <alignment horizontal="right" vertical="center"/>
    </xf>
    <xf numFmtId="38" fontId="1" fillId="33" borderId="0" xfId="33" applyFont="1" applyFill="1" applyAlignment="1">
      <alignment vertical="center"/>
    </xf>
    <xf numFmtId="38" fontId="6" fillId="33" borderId="0" xfId="33" applyFont="1" applyFill="1" applyBorder="1" applyAlignment="1" applyProtection="1">
      <alignment horizontal="right" vertical="center"/>
    </xf>
    <xf numFmtId="38" fontId="26" fillId="0" borderId="0" xfId="33" applyFont="1" applyFill="1" applyAlignment="1">
      <alignment vertical="center"/>
    </xf>
    <xf numFmtId="38" fontId="6" fillId="0" borderId="19" xfId="33" applyFont="1" applyFill="1" applyBorder="1" applyAlignment="1" applyProtection="1">
      <alignment horizontal="right" vertical="center"/>
    </xf>
    <xf numFmtId="49" fontId="6" fillId="0" borderId="19" xfId="33" applyNumberFormat="1" applyFont="1" applyFill="1" applyBorder="1" applyAlignment="1" applyProtection="1">
      <alignment horizontal="center" vertical="center"/>
    </xf>
    <xf numFmtId="38" fontId="6" fillId="0" borderId="19" xfId="33" applyFont="1" applyFill="1" applyBorder="1" applyAlignment="1" applyProtection="1">
      <alignment vertical="center"/>
    </xf>
    <xf numFmtId="38" fontId="28" fillId="0" borderId="6" xfId="33" applyFont="1" applyFill="1" applyBorder="1" applyAlignment="1" applyProtection="1">
      <alignment vertical="center"/>
    </xf>
    <xf numFmtId="38" fontId="1" fillId="0" borderId="20" xfId="33" applyFont="1" applyFill="1" applyBorder="1" applyAlignment="1">
      <alignment vertical="center"/>
    </xf>
    <xf numFmtId="38" fontId="6" fillId="0" borderId="21" xfId="33" applyFont="1" applyFill="1" applyBorder="1" applyAlignment="1" applyProtection="1">
      <alignment horizontal="right" vertical="center"/>
    </xf>
    <xf numFmtId="38" fontId="6" fillId="0" borderId="3" xfId="33" applyFont="1" applyFill="1" applyBorder="1" applyAlignment="1" applyProtection="1">
      <alignment horizontal="center" vertical="center" wrapText="1" shrinkToFit="1"/>
    </xf>
    <xf numFmtId="38" fontId="6" fillId="0" borderId="3" xfId="33" applyFont="1" applyFill="1" applyBorder="1" applyAlignment="1" applyProtection="1">
      <alignment horizontal="center" vertical="center" shrinkToFit="1"/>
    </xf>
    <xf numFmtId="38" fontId="6" fillId="0" borderId="7" xfId="33" applyFont="1" applyFill="1" applyBorder="1" applyAlignment="1" applyProtection="1">
      <alignment horizontal="center" vertical="center" shrinkToFit="1"/>
    </xf>
    <xf numFmtId="38" fontId="6" fillId="0" borderId="8" xfId="33" applyFont="1" applyFill="1" applyBorder="1" applyAlignment="1" applyProtection="1">
      <alignment horizontal="center" vertical="center" shrinkToFit="1"/>
    </xf>
    <xf numFmtId="38" fontId="6" fillId="0" borderId="9" xfId="33" applyFont="1" applyFill="1" applyBorder="1" applyAlignment="1" applyProtection="1">
      <alignment horizontal="center" vertical="center" shrinkToFit="1"/>
    </xf>
    <xf numFmtId="38" fontId="6" fillId="0" borderId="4" xfId="33" applyFont="1" applyFill="1" applyBorder="1" applyAlignment="1" applyProtection="1">
      <alignment horizontal="center" vertical="center" shrinkToFit="1"/>
    </xf>
    <xf numFmtId="38" fontId="6" fillId="0" borderId="7" xfId="33" applyFont="1" applyFill="1" applyBorder="1" applyAlignment="1" applyProtection="1">
      <alignment horizontal="center" vertical="center" wrapText="1" shrinkToFit="1"/>
    </xf>
    <xf numFmtId="49" fontId="6" fillId="0" borderId="8" xfId="33" applyNumberFormat="1" applyFont="1" applyFill="1" applyBorder="1" applyAlignment="1" applyProtection="1">
      <alignment horizontal="center" vertical="center"/>
    </xf>
    <xf numFmtId="38" fontId="6" fillId="0" borderId="8" xfId="33" applyFont="1" applyFill="1" applyBorder="1" applyAlignment="1" applyProtection="1">
      <alignment vertical="center"/>
    </xf>
    <xf numFmtId="38" fontId="6" fillId="0" borderId="8" xfId="33" applyFont="1" applyFill="1" applyBorder="1" applyAlignment="1" applyProtection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V58"/>
  <sheetViews>
    <sheetView tabSelected="1" view="pageBreakPreview" zoomScale="110" zoomScaleNormal="100" zoomScaleSheetLayoutView="110" workbookViewId="0"/>
  </sheetViews>
  <sheetFormatPr defaultColWidth="10.69921875" defaultRowHeight="18" customHeight="1" x14ac:dyDescent="0.2"/>
  <cols>
    <col min="1" max="1" width="7" style="16" customWidth="1"/>
    <col min="2" max="2" width="7.59765625" style="16" bestFit="1" customWidth="1"/>
    <col min="3" max="3" width="6.8984375" style="16" bestFit="1" customWidth="1"/>
    <col min="4" max="4" width="9.09765625" style="16" bestFit="1" customWidth="1"/>
    <col min="5" max="5" width="6.69921875" style="16" bestFit="1" customWidth="1"/>
    <col min="6" max="8" width="7" style="16" customWidth="1"/>
    <col min="9" max="9" width="7.69921875" style="16" bestFit="1" customWidth="1"/>
    <col min="10" max="11" width="7.69921875" style="16" customWidth="1"/>
    <col min="12" max="12" width="7.3984375" style="16" bestFit="1" customWidth="1"/>
    <col min="13" max="13" width="6.69921875" style="16" customWidth="1"/>
    <col min="14" max="14" width="5.69921875" style="16" bestFit="1" customWidth="1"/>
    <col min="15" max="15" width="7.796875" style="16" bestFit="1" customWidth="1"/>
    <col min="16" max="16" width="6.8984375" style="16" bestFit="1" customWidth="1"/>
    <col min="17" max="17" width="7.796875" style="16" bestFit="1" customWidth="1"/>
    <col min="18" max="16384" width="10.69921875" style="16"/>
  </cols>
  <sheetData>
    <row r="1" spans="1:21" s="13" customFormat="1" ht="18" customHeight="1" x14ac:dyDescent="0.2">
      <c r="A1" s="11" t="s">
        <v>0</v>
      </c>
      <c r="B1" s="12"/>
      <c r="O1" s="14" t="s">
        <v>1</v>
      </c>
    </row>
    <row r="2" spans="1:21" s="13" customFormat="1" ht="18" customHeight="1" x14ac:dyDescent="0.2">
      <c r="L2" s="12"/>
      <c r="O2" s="15" t="s">
        <v>52</v>
      </c>
    </row>
    <row r="3" spans="1:21" s="13" customFormat="1" ht="18" customHeight="1" x14ac:dyDescent="0.2">
      <c r="G3" s="20"/>
      <c r="L3" s="12"/>
      <c r="O3" s="15" t="s">
        <v>2</v>
      </c>
    </row>
    <row r="4" spans="1:21" ht="20.100000000000001" customHeight="1" x14ac:dyDescent="0.2">
      <c r="A4" s="13" t="s">
        <v>3</v>
      </c>
      <c r="L4" s="17"/>
    </row>
    <row r="5" spans="1:21" s="18" customFormat="1" ht="20.100000000000001" customHeight="1" x14ac:dyDescent="0.2">
      <c r="A5" s="38" t="s">
        <v>4</v>
      </c>
      <c r="B5" s="38" t="s">
        <v>5</v>
      </c>
      <c r="C5" s="41" t="s">
        <v>6</v>
      </c>
      <c r="D5" s="38"/>
      <c r="E5" s="38"/>
      <c r="F5" s="38" t="s">
        <v>7</v>
      </c>
      <c r="G5" s="38"/>
      <c r="H5" s="38"/>
      <c r="I5" s="37" t="s">
        <v>8</v>
      </c>
      <c r="J5" s="37" t="s">
        <v>9</v>
      </c>
      <c r="K5" s="37" t="s">
        <v>10</v>
      </c>
      <c r="L5" s="39" t="s">
        <v>11</v>
      </c>
      <c r="M5" s="43" t="s">
        <v>12</v>
      </c>
      <c r="N5" s="39" t="s">
        <v>13</v>
      </c>
      <c r="O5" s="39" t="s">
        <v>14</v>
      </c>
      <c r="P5" s="39" t="s">
        <v>15</v>
      </c>
      <c r="Q5" s="41" t="s">
        <v>16</v>
      </c>
      <c r="U5" s="18">
        <v>78183331</v>
      </c>
    </row>
    <row r="6" spans="1:21" s="18" customFormat="1" ht="28.5" customHeight="1" x14ac:dyDescent="0.2">
      <c r="A6" s="38"/>
      <c r="B6" s="38"/>
      <c r="C6" s="7" t="s">
        <v>17</v>
      </c>
      <c r="D6" s="6" t="s">
        <v>18</v>
      </c>
      <c r="E6" s="7" t="s">
        <v>19</v>
      </c>
      <c r="F6" s="6" t="s">
        <v>17</v>
      </c>
      <c r="G6" s="7" t="s">
        <v>20</v>
      </c>
      <c r="H6" s="10" t="s">
        <v>21</v>
      </c>
      <c r="I6" s="38"/>
      <c r="J6" s="38"/>
      <c r="K6" s="38"/>
      <c r="L6" s="40"/>
      <c r="M6" s="40"/>
      <c r="N6" s="40"/>
      <c r="O6" s="40"/>
      <c r="P6" s="40"/>
      <c r="Q6" s="41"/>
      <c r="U6" s="18">
        <v>4071811</v>
      </c>
    </row>
    <row r="7" spans="1:21" ht="20.100000000000001" hidden="1" customHeight="1" x14ac:dyDescent="0.2">
      <c r="A7" s="4" t="s">
        <v>22</v>
      </c>
      <c r="B7" s="1">
        <v>9503585</v>
      </c>
      <c r="C7" s="2">
        <v>3619160</v>
      </c>
      <c r="D7" s="1">
        <v>2872913</v>
      </c>
      <c r="E7" s="2">
        <v>746247</v>
      </c>
      <c r="F7" s="1">
        <v>4710153</v>
      </c>
      <c r="G7" s="2">
        <v>4684827</v>
      </c>
      <c r="H7" s="1">
        <v>25326</v>
      </c>
      <c r="I7" s="1"/>
      <c r="J7" s="1"/>
      <c r="K7" s="1">
        <v>101826</v>
      </c>
      <c r="L7" s="1">
        <v>374966</v>
      </c>
      <c r="M7" s="2">
        <v>10740</v>
      </c>
      <c r="N7" s="1">
        <v>28977</v>
      </c>
      <c r="O7" s="2">
        <v>657763</v>
      </c>
      <c r="P7" s="1">
        <v>8957315</v>
      </c>
      <c r="Q7" s="3">
        <v>546270</v>
      </c>
    </row>
    <row r="8" spans="1:21" ht="20.100000000000001" hidden="1" customHeight="1" x14ac:dyDescent="0.2">
      <c r="A8" s="4" t="s">
        <v>23</v>
      </c>
      <c r="B8" s="1">
        <v>9403373</v>
      </c>
      <c r="C8" s="1">
        <v>3341686</v>
      </c>
      <c r="D8" s="1">
        <v>2675673</v>
      </c>
      <c r="E8" s="1">
        <v>666013</v>
      </c>
      <c r="F8" s="1">
        <v>4866409</v>
      </c>
      <c r="G8" s="1">
        <v>4844745</v>
      </c>
      <c r="H8" s="1">
        <v>21664</v>
      </c>
      <c r="I8" s="1"/>
      <c r="J8" s="1"/>
      <c r="K8" s="1">
        <v>106874</v>
      </c>
      <c r="L8" s="1">
        <v>366383</v>
      </c>
      <c r="M8" s="1">
        <v>9123</v>
      </c>
      <c r="N8" s="1">
        <v>27836</v>
      </c>
      <c r="O8" s="1">
        <v>685062</v>
      </c>
      <c r="P8" s="1">
        <v>8786953</v>
      </c>
      <c r="Q8" s="1">
        <v>616420</v>
      </c>
    </row>
    <row r="9" spans="1:21" ht="20.100000000000001" hidden="1" customHeight="1" x14ac:dyDescent="0.2">
      <c r="A9" s="4" t="s">
        <v>24</v>
      </c>
      <c r="B9" s="1">
        <v>9029580</v>
      </c>
      <c r="C9" s="1">
        <v>3120022</v>
      </c>
      <c r="D9" s="1">
        <v>2484191</v>
      </c>
      <c r="E9" s="1">
        <v>635831</v>
      </c>
      <c r="F9" s="1">
        <v>4723103</v>
      </c>
      <c r="G9" s="1">
        <v>4700140</v>
      </c>
      <c r="H9" s="1">
        <v>22963</v>
      </c>
      <c r="I9" s="1"/>
      <c r="J9" s="1"/>
      <c r="K9" s="1">
        <v>112107</v>
      </c>
      <c r="L9" s="1">
        <v>378870</v>
      </c>
      <c r="M9" s="1">
        <v>491</v>
      </c>
      <c r="N9" s="1">
        <v>26831</v>
      </c>
      <c r="O9" s="1">
        <v>668156</v>
      </c>
      <c r="P9" s="1">
        <v>8309045</v>
      </c>
      <c r="Q9" s="1">
        <v>720535</v>
      </c>
    </row>
    <row r="10" spans="1:21" ht="20.100000000000001" hidden="1" customHeight="1" x14ac:dyDescent="0.2">
      <c r="A10" s="4" t="s">
        <v>25</v>
      </c>
      <c r="B10" s="1">
        <f t="shared" ref="B10:B16" si="0">SUM(C10,F10,K10,L10,M10,N10,O10)</f>
        <v>9137719</v>
      </c>
      <c r="C10" s="1">
        <f t="shared" ref="C10:C16" si="1">SUM(D10:E10)</f>
        <v>3112069</v>
      </c>
      <c r="D10" s="1">
        <v>2378081</v>
      </c>
      <c r="E10" s="1">
        <v>733988</v>
      </c>
      <c r="F10" s="1">
        <f t="shared" ref="F10:F16" si="2">SUM(G10:H10)</f>
        <v>4814139</v>
      </c>
      <c r="G10" s="1">
        <v>4786524</v>
      </c>
      <c r="H10" s="1">
        <v>27615</v>
      </c>
      <c r="I10" s="1"/>
      <c r="J10" s="1"/>
      <c r="K10" s="1">
        <v>117321</v>
      </c>
      <c r="L10" s="1">
        <v>387424</v>
      </c>
      <c r="M10" s="1">
        <v>216</v>
      </c>
      <c r="N10" s="1">
        <v>21220</v>
      </c>
      <c r="O10" s="1">
        <v>685330</v>
      </c>
      <c r="P10" s="1">
        <v>8335648</v>
      </c>
      <c r="Q10" s="1">
        <v>802071</v>
      </c>
    </row>
    <row r="11" spans="1:21" ht="20.100000000000001" hidden="1" customHeight="1" x14ac:dyDescent="0.2">
      <c r="A11" s="4" t="s">
        <v>26</v>
      </c>
      <c r="B11" s="1">
        <f t="shared" si="0"/>
        <v>9323857</v>
      </c>
      <c r="C11" s="1">
        <f t="shared" si="1"/>
        <v>3104824</v>
      </c>
      <c r="D11" s="1">
        <v>2372548</v>
      </c>
      <c r="E11" s="1">
        <v>732276</v>
      </c>
      <c r="F11" s="1">
        <f t="shared" si="2"/>
        <v>4988935</v>
      </c>
      <c r="G11" s="1">
        <v>4964124</v>
      </c>
      <c r="H11" s="1">
        <v>24811</v>
      </c>
      <c r="I11" s="1"/>
      <c r="J11" s="1"/>
      <c r="K11" s="1">
        <v>122729</v>
      </c>
      <c r="L11" s="1">
        <v>377044</v>
      </c>
      <c r="M11" s="1"/>
      <c r="N11" s="1">
        <v>20362</v>
      </c>
      <c r="O11" s="1">
        <v>709963</v>
      </c>
      <c r="P11" s="1">
        <v>8434945</v>
      </c>
      <c r="Q11" s="1">
        <v>888912</v>
      </c>
    </row>
    <row r="12" spans="1:21" ht="20.100000000000001" hidden="1" customHeight="1" x14ac:dyDescent="0.2">
      <c r="A12" s="4" t="s">
        <v>27</v>
      </c>
      <c r="B12" s="1">
        <f t="shared" si="0"/>
        <v>9548797</v>
      </c>
      <c r="C12" s="1">
        <f t="shared" si="1"/>
        <v>3495173</v>
      </c>
      <c r="D12" s="1">
        <v>2599238</v>
      </c>
      <c r="E12" s="1">
        <v>895935</v>
      </c>
      <c r="F12" s="1">
        <f t="shared" si="2"/>
        <v>4826599</v>
      </c>
      <c r="G12" s="1">
        <v>4802175</v>
      </c>
      <c r="H12" s="1">
        <v>24424</v>
      </c>
      <c r="I12" s="1"/>
      <c r="J12" s="1"/>
      <c r="K12" s="1">
        <v>125684</v>
      </c>
      <c r="L12" s="1">
        <v>389081</v>
      </c>
      <c r="M12" s="1"/>
      <c r="N12" s="1">
        <v>22512</v>
      </c>
      <c r="O12" s="1">
        <v>689748</v>
      </c>
      <c r="P12" s="1">
        <v>8709595</v>
      </c>
      <c r="Q12" s="1">
        <v>839202</v>
      </c>
    </row>
    <row r="13" spans="1:21" ht="20.100000000000001" hidden="1" customHeight="1" x14ac:dyDescent="0.2">
      <c r="A13" s="4" t="s">
        <v>28</v>
      </c>
      <c r="B13" s="1">
        <f t="shared" si="0"/>
        <v>10346837</v>
      </c>
      <c r="C13" s="1">
        <f t="shared" si="1"/>
        <v>4246444</v>
      </c>
      <c r="D13" s="1">
        <v>3334540</v>
      </c>
      <c r="E13" s="1">
        <v>911904</v>
      </c>
      <c r="F13" s="1">
        <f t="shared" si="2"/>
        <v>4862665</v>
      </c>
      <c r="G13" s="1">
        <v>4838205</v>
      </c>
      <c r="H13" s="1">
        <v>24460</v>
      </c>
      <c r="I13" s="1"/>
      <c r="J13" s="1"/>
      <c r="K13" s="1">
        <v>129845</v>
      </c>
      <c r="L13" s="1">
        <v>389794</v>
      </c>
      <c r="M13" s="1"/>
      <c r="N13" s="1">
        <v>23557</v>
      </c>
      <c r="O13" s="1">
        <v>694532</v>
      </c>
      <c r="P13" s="1">
        <v>9608379</v>
      </c>
      <c r="Q13" s="1">
        <v>738458</v>
      </c>
    </row>
    <row r="14" spans="1:21" ht="19.5" hidden="1" customHeight="1" x14ac:dyDescent="0.2">
      <c r="A14" s="4" t="s">
        <v>29</v>
      </c>
      <c r="B14" s="1">
        <f t="shared" si="0"/>
        <v>10227398</v>
      </c>
      <c r="C14" s="1">
        <f t="shared" si="1"/>
        <v>4139729</v>
      </c>
      <c r="D14" s="1">
        <v>3422144</v>
      </c>
      <c r="E14" s="1">
        <v>717585</v>
      </c>
      <c r="F14" s="1">
        <f t="shared" si="2"/>
        <v>4867565</v>
      </c>
      <c r="G14" s="1">
        <v>4849826</v>
      </c>
      <c r="H14" s="1">
        <v>17739</v>
      </c>
      <c r="I14" s="1"/>
      <c r="J14" s="1"/>
      <c r="K14" s="1">
        <v>134729</v>
      </c>
      <c r="L14" s="1">
        <v>367555</v>
      </c>
      <c r="M14" s="1"/>
      <c r="N14" s="1">
        <v>23205</v>
      </c>
      <c r="O14" s="1">
        <v>694615</v>
      </c>
      <c r="P14" s="1">
        <v>9534821</v>
      </c>
      <c r="Q14" s="1">
        <v>692577</v>
      </c>
    </row>
    <row r="15" spans="1:21" ht="20.100000000000001" hidden="1" customHeight="1" x14ac:dyDescent="0.2">
      <c r="A15" s="4" t="s">
        <v>30</v>
      </c>
      <c r="B15" s="1">
        <f t="shared" si="0"/>
        <v>9891678</v>
      </c>
      <c r="C15" s="1">
        <f t="shared" si="1"/>
        <v>3959761</v>
      </c>
      <c r="D15" s="1">
        <v>3373214</v>
      </c>
      <c r="E15" s="1">
        <v>586547</v>
      </c>
      <c r="F15" s="1">
        <f t="shared" si="2"/>
        <v>4746868</v>
      </c>
      <c r="G15" s="1">
        <v>4729369</v>
      </c>
      <c r="H15" s="1">
        <v>17499</v>
      </c>
      <c r="I15" s="1"/>
      <c r="J15" s="1"/>
      <c r="K15" s="1">
        <v>140532</v>
      </c>
      <c r="L15" s="1">
        <v>345562</v>
      </c>
      <c r="M15" s="1">
        <v>554</v>
      </c>
      <c r="N15" s="1">
        <v>21864</v>
      </c>
      <c r="O15" s="1">
        <v>676537</v>
      </c>
      <c r="P15" s="1">
        <v>9161532</v>
      </c>
      <c r="Q15" s="1">
        <v>730146</v>
      </c>
    </row>
    <row r="16" spans="1:21" ht="20.100000000000001" hidden="1" customHeight="1" x14ac:dyDescent="0.2">
      <c r="A16" s="4" t="s">
        <v>31</v>
      </c>
      <c r="B16" s="1">
        <f t="shared" si="0"/>
        <v>9661869</v>
      </c>
      <c r="C16" s="1">
        <f t="shared" si="1"/>
        <v>3709553</v>
      </c>
      <c r="D16" s="1">
        <v>3033040</v>
      </c>
      <c r="E16" s="1">
        <v>676513</v>
      </c>
      <c r="F16" s="1">
        <f t="shared" si="2"/>
        <v>4754126</v>
      </c>
      <c r="G16" s="1">
        <v>4736736</v>
      </c>
      <c r="H16" s="1">
        <v>17390</v>
      </c>
      <c r="I16" s="1"/>
      <c r="J16" s="1"/>
      <c r="K16" s="1">
        <v>143903</v>
      </c>
      <c r="L16" s="1">
        <v>357330</v>
      </c>
      <c r="M16" s="21" t="s">
        <v>32</v>
      </c>
      <c r="N16" s="1">
        <v>20744</v>
      </c>
      <c r="O16" s="1">
        <v>676213</v>
      </c>
      <c r="P16" s="1">
        <v>8861761</v>
      </c>
      <c r="Q16" s="1">
        <f>B16-P16</f>
        <v>800108</v>
      </c>
    </row>
    <row r="17" spans="1:22" ht="20.100000000000001" hidden="1" customHeight="1" x14ac:dyDescent="0.2">
      <c r="A17" s="22" t="s">
        <v>33</v>
      </c>
      <c r="B17" s="23">
        <f t="shared" ref="B17:B24" si="3">SUM(C17,F17,I17,L17,M17,N17,O17)</f>
        <v>9744406</v>
      </c>
      <c r="C17" s="23">
        <f>SUM(D17:E17)</f>
        <v>3767235</v>
      </c>
      <c r="D17" s="23">
        <v>3005899</v>
      </c>
      <c r="E17" s="23">
        <v>761336</v>
      </c>
      <c r="F17" s="23">
        <f>SUM(G17:H17)</f>
        <v>4707928</v>
      </c>
      <c r="G17" s="23">
        <v>4692171</v>
      </c>
      <c r="H17" s="23">
        <v>15757</v>
      </c>
      <c r="I17" s="23">
        <v>146535</v>
      </c>
      <c r="J17" s="24" t="s">
        <v>32</v>
      </c>
      <c r="K17" s="24" t="s">
        <v>34</v>
      </c>
      <c r="L17" s="23">
        <v>432195</v>
      </c>
      <c r="M17" s="24" t="s">
        <v>32</v>
      </c>
      <c r="N17" s="23">
        <v>19394</v>
      </c>
      <c r="O17" s="23">
        <v>671119</v>
      </c>
      <c r="P17" s="23">
        <v>8918459</v>
      </c>
      <c r="Q17" s="23">
        <v>825947</v>
      </c>
      <c r="U17" s="16">
        <v>477806231</v>
      </c>
    </row>
    <row r="18" spans="1:22" ht="20.100000000000001" hidden="1" customHeight="1" x14ac:dyDescent="0.2">
      <c r="A18" s="25" t="s">
        <v>35</v>
      </c>
      <c r="B18" s="26">
        <f t="shared" si="3"/>
        <v>9565811</v>
      </c>
      <c r="C18" s="26">
        <f>SUM(D18:E18)</f>
        <v>3941526</v>
      </c>
      <c r="D18" s="26">
        <v>3185413</v>
      </c>
      <c r="E18" s="26">
        <v>756113</v>
      </c>
      <c r="F18" s="26">
        <f>SUM(G18:H18)</f>
        <v>4406234</v>
      </c>
      <c r="G18" s="26">
        <v>4390695</v>
      </c>
      <c r="H18" s="26">
        <v>15539</v>
      </c>
      <c r="I18" s="26">
        <v>150965</v>
      </c>
      <c r="J18" s="27" t="s">
        <v>32</v>
      </c>
      <c r="K18" s="27" t="s">
        <v>34</v>
      </c>
      <c r="L18" s="26">
        <v>420874</v>
      </c>
      <c r="M18" s="27" t="s">
        <v>32</v>
      </c>
      <c r="N18" s="26">
        <v>20807</v>
      </c>
      <c r="O18" s="26">
        <v>625405</v>
      </c>
      <c r="P18" s="26">
        <v>8755324</v>
      </c>
      <c r="Q18" s="26">
        <v>810487</v>
      </c>
      <c r="U18" s="16">
        <v>10145264</v>
      </c>
    </row>
    <row r="19" spans="1:22" ht="19.5" hidden="1" customHeight="1" x14ac:dyDescent="0.2">
      <c r="A19" s="25" t="s">
        <v>48</v>
      </c>
      <c r="B19" s="26">
        <f t="shared" si="3"/>
        <v>9640075</v>
      </c>
      <c r="C19" s="26">
        <v>3927697</v>
      </c>
      <c r="D19" s="26">
        <v>3193865</v>
      </c>
      <c r="E19" s="26">
        <v>733832</v>
      </c>
      <c r="F19" s="26">
        <v>4447546</v>
      </c>
      <c r="G19" s="26">
        <v>4432405</v>
      </c>
      <c r="H19" s="26">
        <v>15141</v>
      </c>
      <c r="I19" s="26">
        <v>154804</v>
      </c>
      <c r="J19" s="27" t="s">
        <v>32</v>
      </c>
      <c r="K19" s="27" t="s">
        <v>34</v>
      </c>
      <c r="L19" s="26">
        <v>465919</v>
      </c>
      <c r="M19" s="27" t="s">
        <v>32</v>
      </c>
      <c r="N19" s="26">
        <v>23833</v>
      </c>
      <c r="O19" s="26">
        <v>620276</v>
      </c>
      <c r="P19" s="26">
        <v>8820729</v>
      </c>
      <c r="Q19" s="26">
        <v>819346</v>
      </c>
      <c r="U19" s="16">
        <v>66786421</v>
      </c>
    </row>
    <row r="20" spans="1:22" ht="20.100000000000001" hidden="1" customHeight="1" x14ac:dyDescent="0.2">
      <c r="A20" s="25" t="s">
        <v>36</v>
      </c>
      <c r="B20" s="26">
        <f t="shared" si="3"/>
        <v>9657333</v>
      </c>
      <c r="C20" s="26">
        <v>3967396</v>
      </c>
      <c r="D20" s="26">
        <v>3285422</v>
      </c>
      <c r="E20" s="26">
        <v>681974</v>
      </c>
      <c r="F20" s="26">
        <v>4432701</v>
      </c>
      <c r="G20" s="26">
        <v>4421152</v>
      </c>
      <c r="H20" s="26">
        <v>11549</v>
      </c>
      <c r="I20" s="26">
        <v>159592</v>
      </c>
      <c r="J20" s="27" t="s">
        <v>32</v>
      </c>
      <c r="K20" s="27" t="s">
        <v>34</v>
      </c>
      <c r="L20" s="26">
        <v>449884</v>
      </c>
      <c r="M20" s="27" t="s">
        <v>32</v>
      </c>
      <c r="N20" s="26">
        <v>28109</v>
      </c>
      <c r="O20" s="26">
        <v>619651</v>
      </c>
      <c r="P20" s="26">
        <v>8828976</v>
      </c>
      <c r="Q20" s="26">
        <v>828357</v>
      </c>
    </row>
    <row r="21" spans="1:22" ht="20.100000000000001" customHeight="1" x14ac:dyDescent="0.2">
      <c r="A21" s="25" t="s">
        <v>51</v>
      </c>
      <c r="B21" s="26">
        <f t="shared" si="3"/>
        <v>9756394</v>
      </c>
      <c r="C21" s="26">
        <v>4185613</v>
      </c>
      <c r="D21" s="26">
        <v>3321139</v>
      </c>
      <c r="E21" s="26">
        <v>864474</v>
      </c>
      <c r="F21" s="26">
        <v>4331659</v>
      </c>
      <c r="G21" s="26">
        <v>4320176</v>
      </c>
      <c r="H21" s="26">
        <v>11483</v>
      </c>
      <c r="I21" s="26">
        <v>163544</v>
      </c>
      <c r="J21" s="27" t="s">
        <v>32</v>
      </c>
      <c r="K21" s="27" t="s">
        <v>34</v>
      </c>
      <c r="L21" s="26">
        <v>447168</v>
      </c>
      <c r="M21" s="27" t="s">
        <v>32</v>
      </c>
      <c r="N21" s="26">
        <v>26087</v>
      </c>
      <c r="O21" s="26">
        <v>602323</v>
      </c>
      <c r="P21" s="26">
        <v>8957660</v>
      </c>
      <c r="Q21" s="26">
        <v>798734</v>
      </c>
    </row>
    <row r="22" spans="1:22" ht="20.100000000000001" customHeight="1" x14ac:dyDescent="0.2">
      <c r="A22" s="25" t="s">
        <v>37</v>
      </c>
      <c r="B22" s="26">
        <f t="shared" si="3"/>
        <v>9715203</v>
      </c>
      <c r="C22" s="26">
        <f>D22+E22</f>
        <v>4152441</v>
      </c>
      <c r="D22" s="26">
        <f>3303601+107083</f>
        <v>3410684</v>
      </c>
      <c r="E22" s="26">
        <f>733172+8585</f>
        <v>741757</v>
      </c>
      <c r="F22" s="26">
        <f>G22+H22</f>
        <v>4316722</v>
      </c>
      <c r="G22" s="26">
        <f>3763411+541923</f>
        <v>4305334</v>
      </c>
      <c r="H22" s="26">
        <v>11388</v>
      </c>
      <c r="I22" s="26">
        <v>187733</v>
      </c>
      <c r="J22" s="27" t="s">
        <v>32</v>
      </c>
      <c r="K22" s="27" t="s">
        <v>34</v>
      </c>
      <c r="L22" s="26">
        <v>434140</v>
      </c>
      <c r="M22" s="27" t="s">
        <v>32</v>
      </c>
      <c r="N22" s="26">
        <v>26540</v>
      </c>
      <c r="O22" s="26">
        <f>521074+76553</f>
        <v>597627</v>
      </c>
      <c r="P22" s="26">
        <v>8972802</v>
      </c>
      <c r="Q22" s="26">
        <v>742401</v>
      </c>
    </row>
    <row r="23" spans="1:22" ht="20.100000000000001" customHeight="1" x14ac:dyDescent="0.2">
      <c r="A23" s="25" t="s">
        <v>38</v>
      </c>
      <c r="B23" s="26">
        <f t="shared" si="3"/>
        <v>9799148</v>
      </c>
      <c r="C23" s="26">
        <f>D23+E23</f>
        <v>4192588</v>
      </c>
      <c r="D23" s="26">
        <f>3398847+96278+1</f>
        <v>3495126</v>
      </c>
      <c r="E23" s="26">
        <f>690349+7113</f>
        <v>697462</v>
      </c>
      <c r="F23" s="26">
        <f>G23+H23</f>
        <v>4359023</v>
      </c>
      <c r="G23" s="26">
        <f>3823546+525189-1</f>
        <v>4348734</v>
      </c>
      <c r="H23" s="26">
        <v>10289</v>
      </c>
      <c r="I23" s="26">
        <v>196576</v>
      </c>
      <c r="J23" s="27" t="s">
        <v>32</v>
      </c>
      <c r="K23" s="27" t="s">
        <v>34</v>
      </c>
      <c r="L23" s="26">
        <f>429220</f>
        <v>429220</v>
      </c>
      <c r="M23" s="27" t="s">
        <v>32</v>
      </c>
      <c r="N23" s="26">
        <f>22067</f>
        <v>22067</v>
      </c>
      <c r="O23" s="26">
        <f>525709+73964+1</f>
        <v>599674</v>
      </c>
      <c r="P23" s="26">
        <v>9087076</v>
      </c>
      <c r="Q23" s="26">
        <v>712072</v>
      </c>
    </row>
    <row r="24" spans="1:22" ht="20.100000000000001" customHeight="1" x14ac:dyDescent="0.2">
      <c r="A24" s="25" t="s">
        <v>39</v>
      </c>
      <c r="B24" s="26">
        <f t="shared" si="3"/>
        <v>9875614</v>
      </c>
      <c r="C24" s="26">
        <f>D24+E24</f>
        <v>4334064</v>
      </c>
      <c r="D24" s="26">
        <v>3562343</v>
      </c>
      <c r="E24" s="26">
        <v>771721</v>
      </c>
      <c r="F24" s="26">
        <f>G24+H24</f>
        <v>4298813</v>
      </c>
      <c r="G24" s="26">
        <v>4288631</v>
      </c>
      <c r="H24" s="26">
        <v>10182</v>
      </c>
      <c r="I24" s="26">
        <v>206203</v>
      </c>
      <c r="J24" s="27" t="s">
        <v>32</v>
      </c>
      <c r="K24" s="27" t="s">
        <v>34</v>
      </c>
      <c r="L24" s="26">
        <v>429015</v>
      </c>
      <c r="M24" s="27" t="s">
        <v>32</v>
      </c>
      <c r="N24" s="26">
        <v>20480</v>
      </c>
      <c r="O24" s="26">
        <v>587039</v>
      </c>
      <c r="P24" s="26">
        <v>9191928</v>
      </c>
      <c r="Q24" s="26">
        <v>683686</v>
      </c>
      <c r="U24" s="16">
        <f>SUM(U5:U23)</f>
        <v>636993058</v>
      </c>
      <c r="V24" s="16">
        <f>SUM(S24:U24)</f>
        <v>636993058</v>
      </c>
    </row>
    <row r="25" spans="1:22" ht="20.100000000000001" customHeight="1" x14ac:dyDescent="0.2">
      <c r="A25" s="25" t="s">
        <v>40</v>
      </c>
      <c r="B25" s="26">
        <f>C25+F25+J25+K25+L25+N25+O25</f>
        <v>10004736</v>
      </c>
      <c r="C25" s="26">
        <v>4413140</v>
      </c>
      <c r="D25" s="26">
        <v>3637455</v>
      </c>
      <c r="E25" s="26">
        <v>775684</v>
      </c>
      <c r="F25" s="26">
        <f>SUM(G25:H25)</f>
        <v>4329847</v>
      </c>
      <c r="G25" s="26">
        <v>4319730</v>
      </c>
      <c r="H25" s="26">
        <v>10117</v>
      </c>
      <c r="I25" s="27" t="s">
        <v>32</v>
      </c>
      <c r="J25" s="26">
        <v>2261</v>
      </c>
      <c r="K25" s="26">
        <v>213493</v>
      </c>
      <c r="L25" s="26">
        <v>435437</v>
      </c>
      <c r="M25" s="27" t="s">
        <v>32</v>
      </c>
      <c r="N25" s="26">
        <v>20253</v>
      </c>
      <c r="O25" s="26">
        <v>590305</v>
      </c>
      <c r="P25" s="26">
        <v>9367743</v>
      </c>
      <c r="Q25" s="26">
        <f>B25-P25</f>
        <v>636993</v>
      </c>
    </row>
    <row r="26" spans="1:22" ht="20.100000000000001" customHeight="1" x14ac:dyDescent="0.2">
      <c r="A26" s="25" t="s">
        <v>41</v>
      </c>
      <c r="B26" s="26">
        <f>C26+F26+J26+K26+L26+N26+O26</f>
        <v>10428047</v>
      </c>
      <c r="C26" s="26">
        <f>D26+E26</f>
        <v>4801557</v>
      </c>
      <c r="D26" s="26">
        <v>4119050</v>
      </c>
      <c r="E26" s="26">
        <v>682507</v>
      </c>
      <c r="F26" s="26">
        <f>SUM(G26:H26)</f>
        <v>4365586</v>
      </c>
      <c r="G26" s="26">
        <v>4356551</v>
      </c>
      <c r="H26" s="26">
        <v>9035</v>
      </c>
      <c r="I26" s="27" t="s">
        <v>32</v>
      </c>
      <c r="J26" s="26">
        <v>7445</v>
      </c>
      <c r="K26" s="26">
        <v>221353</v>
      </c>
      <c r="L26" s="26">
        <v>423302</v>
      </c>
      <c r="M26" s="27" t="s">
        <v>32</v>
      </c>
      <c r="N26" s="26">
        <v>12046</v>
      </c>
      <c r="O26" s="26">
        <v>596758</v>
      </c>
      <c r="P26" s="26">
        <v>9810345</v>
      </c>
      <c r="Q26" s="26">
        <f>B26-P26</f>
        <v>617702</v>
      </c>
    </row>
    <row r="27" spans="1:22" ht="20.100000000000001" customHeight="1" x14ac:dyDescent="0.2">
      <c r="A27" s="25" t="s">
        <v>42</v>
      </c>
      <c r="B27" s="26">
        <f>C27+F27+J27+K27+L27+N27+O27</f>
        <v>9815866</v>
      </c>
      <c r="C27" s="26">
        <f>D27+E27</f>
        <v>4400361</v>
      </c>
      <c r="D27" s="26">
        <v>3669312</v>
      </c>
      <c r="E27" s="26">
        <v>731049</v>
      </c>
      <c r="F27" s="26">
        <f>SUM(G27:H27)</f>
        <v>4136924</v>
      </c>
      <c r="G27" s="26">
        <v>4127887</v>
      </c>
      <c r="H27" s="26">
        <v>9037</v>
      </c>
      <c r="I27" s="27" t="s">
        <v>32</v>
      </c>
      <c r="J27" s="26">
        <v>10429</v>
      </c>
      <c r="K27" s="26">
        <v>228291</v>
      </c>
      <c r="L27" s="26">
        <v>452075</v>
      </c>
      <c r="M27" s="27" t="s">
        <v>32</v>
      </c>
      <c r="N27" s="26">
        <v>16191</v>
      </c>
      <c r="O27" s="26">
        <v>571595</v>
      </c>
      <c r="P27" s="26">
        <v>9184473</v>
      </c>
      <c r="Q27" s="26">
        <f>B27-P27</f>
        <v>631393</v>
      </c>
    </row>
    <row r="28" spans="1:22" s="30" customFormat="1" ht="20.100000000000001" customHeight="1" x14ac:dyDescent="0.2">
      <c r="A28" s="25" t="s">
        <v>43</v>
      </c>
      <c r="B28" s="26">
        <f>C28+F28+J28+K28+L28+N28+O28</f>
        <v>10351405</v>
      </c>
      <c r="C28" s="26">
        <f>D28+E28</f>
        <v>4661646</v>
      </c>
      <c r="D28" s="26">
        <v>3800589</v>
      </c>
      <c r="E28" s="26">
        <v>861057</v>
      </c>
      <c r="F28" s="26">
        <f>G28+H28</f>
        <v>4346168</v>
      </c>
      <c r="G28" s="26">
        <v>4337138</v>
      </c>
      <c r="H28" s="26">
        <v>9030</v>
      </c>
      <c r="I28" s="27" t="s">
        <v>32</v>
      </c>
      <c r="J28" s="26">
        <v>18308</v>
      </c>
      <c r="K28" s="34">
        <v>238208</v>
      </c>
      <c r="L28" s="26">
        <v>478055</v>
      </c>
      <c r="M28" s="27" t="s">
        <v>32</v>
      </c>
      <c r="N28" s="34">
        <v>18806</v>
      </c>
      <c r="O28" s="26">
        <v>590214</v>
      </c>
      <c r="P28" s="26">
        <v>9777435</v>
      </c>
      <c r="Q28" s="26">
        <v>573970</v>
      </c>
    </row>
    <row r="29" spans="1:22" s="30" customFormat="1" ht="20.100000000000001" customHeight="1" x14ac:dyDescent="0.2">
      <c r="A29" s="25" t="s">
        <v>49</v>
      </c>
      <c r="B29" s="26">
        <v>10837238</v>
      </c>
      <c r="C29" s="26">
        <v>5088882</v>
      </c>
      <c r="D29" s="26">
        <v>3955756</v>
      </c>
      <c r="E29" s="26">
        <v>1133126</v>
      </c>
      <c r="F29" s="26">
        <v>4385266</v>
      </c>
      <c r="G29" s="26">
        <v>4377294</v>
      </c>
      <c r="H29" s="26">
        <v>7972</v>
      </c>
      <c r="I29" s="27" t="s">
        <v>34</v>
      </c>
      <c r="J29" s="26">
        <v>16859</v>
      </c>
      <c r="K29" s="34">
        <v>243827</v>
      </c>
      <c r="L29" s="26">
        <v>485877</v>
      </c>
      <c r="M29" s="27" t="s">
        <v>34</v>
      </c>
      <c r="N29" s="34">
        <v>20483</v>
      </c>
      <c r="O29" s="26">
        <v>596044</v>
      </c>
      <c r="P29" s="26">
        <v>10269716</v>
      </c>
      <c r="Q29" s="26">
        <v>567522</v>
      </c>
    </row>
    <row r="30" spans="1:22" s="30" customFormat="1" ht="20.100000000000001" customHeight="1" x14ac:dyDescent="0.2">
      <c r="A30" s="44" t="s">
        <v>50</v>
      </c>
      <c r="B30" s="45">
        <v>10383067</v>
      </c>
      <c r="C30" s="45">
        <v>4604466</v>
      </c>
      <c r="D30" s="45">
        <v>3695456</v>
      </c>
      <c r="E30" s="45">
        <v>909010</v>
      </c>
      <c r="F30" s="45">
        <v>4411613</v>
      </c>
      <c r="G30" s="45">
        <v>4403616</v>
      </c>
      <c r="H30" s="45">
        <v>7997</v>
      </c>
      <c r="I30" s="46" t="s">
        <v>34</v>
      </c>
      <c r="J30" s="45">
        <v>17501</v>
      </c>
      <c r="K30" s="45">
        <v>248746</v>
      </c>
      <c r="L30" s="45">
        <v>482084</v>
      </c>
      <c r="M30" s="46" t="s">
        <v>34</v>
      </c>
      <c r="N30" s="45">
        <v>20592</v>
      </c>
      <c r="O30" s="45">
        <v>598065</v>
      </c>
      <c r="P30" s="45">
        <v>9844803</v>
      </c>
      <c r="Q30" s="45">
        <v>538264</v>
      </c>
    </row>
    <row r="31" spans="1:22" ht="18" customHeight="1" x14ac:dyDescent="0.2">
      <c r="A31" s="19"/>
      <c r="B31" s="2"/>
      <c r="C31" s="36"/>
      <c r="D31" s="29"/>
      <c r="E31" s="2"/>
      <c r="F31" s="2"/>
      <c r="G31" s="2"/>
      <c r="H31" s="2"/>
      <c r="I31" s="2"/>
      <c r="K31" s="2"/>
      <c r="L31" s="28"/>
      <c r="Q31" s="5"/>
    </row>
    <row r="32" spans="1:22" ht="20.100000000000001" customHeight="1" x14ac:dyDescent="0.2">
      <c r="A32" s="13" t="s">
        <v>44</v>
      </c>
      <c r="F32" s="35"/>
    </row>
    <row r="33" spans="1:22" ht="18" customHeight="1" x14ac:dyDescent="0.2">
      <c r="A33" s="38" t="s">
        <v>4</v>
      </c>
      <c r="B33" s="41" t="s">
        <v>5</v>
      </c>
      <c r="C33" s="41" t="s">
        <v>6</v>
      </c>
      <c r="D33" s="38"/>
      <c r="E33" s="38"/>
      <c r="F33" s="38" t="s">
        <v>7</v>
      </c>
      <c r="G33" s="38"/>
      <c r="H33" s="38"/>
      <c r="I33" s="41" t="s">
        <v>45</v>
      </c>
      <c r="J33" s="37" t="s">
        <v>9</v>
      </c>
      <c r="K33" s="37" t="s">
        <v>10</v>
      </c>
      <c r="L33" s="38" t="s">
        <v>11</v>
      </c>
      <c r="M33" s="37" t="s">
        <v>12</v>
      </c>
      <c r="N33" s="42" t="s">
        <v>13</v>
      </c>
      <c r="O33" s="38" t="s">
        <v>14</v>
      </c>
      <c r="P33" s="42" t="s">
        <v>15</v>
      </c>
      <c r="Q33" s="38" t="s">
        <v>16</v>
      </c>
      <c r="S33" s="18"/>
      <c r="T33" s="18"/>
      <c r="U33" s="18">
        <v>36764017</v>
      </c>
      <c r="V33" s="18"/>
    </row>
    <row r="34" spans="1:22" ht="27" customHeight="1" x14ac:dyDescent="0.2">
      <c r="A34" s="38"/>
      <c r="B34" s="42"/>
      <c r="C34" s="6" t="s">
        <v>17</v>
      </c>
      <c r="D34" s="7" t="s">
        <v>18</v>
      </c>
      <c r="E34" s="6" t="s">
        <v>19</v>
      </c>
      <c r="F34" s="7" t="s">
        <v>17</v>
      </c>
      <c r="G34" s="6" t="s">
        <v>20</v>
      </c>
      <c r="H34" s="10" t="s">
        <v>21</v>
      </c>
      <c r="I34" s="41"/>
      <c r="J34" s="38"/>
      <c r="K34" s="38"/>
      <c r="L34" s="38"/>
      <c r="M34" s="38"/>
      <c r="N34" s="42"/>
      <c r="O34" s="38"/>
      <c r="P34" s="42"/>
      <c r="Q34" s="38"/>
      <c r="S34" s="18"/>
      <c r="T34" s="18"/>
      <c r="U34" s="18">
        <v>1715698</v>
      </c>
      <c r="V34" s="18"/>
    </row>
    <row r="35" spans="1:22" ht="18" hidden="1" customHeight="1" x14ac:dyDescent="0.2">
      <c r="A35" s="4" t="s">
        <v>22</v>
      </c>
      <c r="B35" s="8">
        <v>8848583</v>
      </c>
      <c r="C35" s="9">
        <v>3431802</v>
      </c>
      <c r="D35" s="8">
        <v>2698140</v>
      </c>
      <c r="E35" s="9">
        <v>733662</v>
      </c>
      <c r="F35" s="8">
        <v>4304316</v>
      </c>
      <c r="G35" s="9">
        <v>4278990</v>
      </c>
      <c r="H35" s="9">
        <v>25326</v>
      </c>
      <c r="I35" s="9">
        <v>96674</v>
      </c>
      <c r="J35" s="1"/>
      <c r="K35" s="1">
        <v>101826</v>
      </c>
      <c r="L35" s="9">
        <v>374966</v>
      </c>
      <c r="M35" s="9">
        <v>10265</v>
      </c>
      <c r="N35" s="8">
        <v>28977</v>
      </c>
      <c r="O35" s="9">
        <v>601583</v>
      </c>
      <c r="P35" s="8">
        <v>8723460</v>
      </c>
      <c r="Q35" s="9">
        <v>125123</v>
      </c>
    </row>
    <row r="36" spans="1:22" ht="18" hidden="1" customHeight="1" x14ac:dyDescent="0.2">
      <c r="A36" s="4" t="s">
        <v>23</v>
      </c>
      <c r="B36" s="9">
        <v>8659444</v>
      </c>
      <c r="C36" s="9">
        <v>3130700</v>
      </c>
      <c r="D36" s="9">
        <v>2479384</v>
      </c>
      <c r="E36" s="9">
        <v>651316</v>
      </c>
      <c r="F36" s="9">
        <v>4404864</v>
      </c>
      <c r="G36" s="9">
        <v>4383200</v>
      </c>
      <c r="H36" s="9">
        <v>21664</v>
      </c>
      <c r="I36" s="9">
        <v>100393</v>
      </c>
      <c r="J36" s="1"/>
      <c r="K36" s="1">
        <v>106874</v>
      </c>
      <c r="L36" s="9">
        <v>366383</v>
      </c>
      <c r="M36" s="9">
        <v>8632</v>
      </c>
      <c r="N36" s="9">
        <v>27836</v>
      </c>
      <c r="O36" s="9">
        <v>620636</v>
      </c>
      <c r="P36" s="9">
        <v>8544545</v>
      </c>
      <c r="Q36" s="9">
        <v>114899</v>
      </c>
    </row>
    <row r="37" spans="1:22" ht="18" hidden="1" customHeight="1" x14ac:dyDescent="0.2">
      <c r="A37" s="4" t="s">
        <v>24</v>
      </c>
      <c r="B37" s="9">
        <v>8202876</v>
      </c>
      <c r="C37" s="9">
        <v>2923707</v>
      </c>
      <c r="D37" s="9">
        <v>2302210</v>
      </c>
      <c r="E37" s="9">
        <v>621497</v>
      </c>
      <c r="F37" s="9">
        <v>4176696</v>
      </c>
      <c r="G37" s="9">
        <v>4153733</v>
      </c>
      <c r="H37" s="9">
        <v>22963</v>
      </c>
      <c r="I37" s="9">
        <v>104780</v>
      </c>
      <c r="J37" s="1"/>
      <c r="K37" s="1">
        <v>112107</v>
      </c>
      <c r="L37" s="9">
        <v>378870</v>
      </c>
      <c r="M37" s="9">
        <v>491</v>
      </c>
      <c r="N37" s="9">
        <v>26831</v>
      </c>
      <c r="O37" s="9">
        <v>591501</v>
      </c>
      <c r="P37" s="9">
        <v>8066196</v>
      </c>
      <c r="Q37" s="9">
        <v>136680</v>
      </c>
    </row>
    <row r="38" spans="1:22" ht="18" hidden="1" customHeight="1" x14ac:dyDescent="0.2">
      <c r="A38" s="4" t="s">
        <v>25</v>
      </c>
      <c r="B38" s="1">
        <f t="shared" ref="B38:B44" si="4">SUM(C38,F38,I38,L38,M38,N38,O38)</f>
        <v>8231050</v>
      </c>
      <c r="C38" s="1">
        <f t="shared" ref="C38:C43" si="5">SUM(D38:E38)</f>
        <v>2912102</v>
      </c>
      <c r="D38" s="9">
        <v>2193332</v>
      </c>
      <c r="E38" s="9">
        <v>718770</v>
      </c>
      <c r="F38" s="1">
        <f t="shared" ref="F38:F44" si="6">SUM(G38:H38)</f>
        <v>4202277</v>
      </c>
      <c r="G38" s="9">
        <v>4174662</v>
      </c>
      <c r="H38" s="9">
        <v>27615</v>
      </c>
      <c r="I38" s="9">
        <v>108874</v>
      </c>
      <c r="J38" s="1"/>
      <c r="K38" s="1">
        <v>117321</v>
      </c>
      <c r="L38" s="9">
        <v>387424</v>
      </c>
      <c r="M38" s="9">
        <v>216</v>
      </c>
      <c r="N38" s="9">
        <v>21220</v>
      </c>
      <c r="O38" s="9">
        <v>598937</v>
      </c>
      <c r="P38" s="9">
        <v>8094157</v>
      </c>
      <c r="Q38" s="9">
        <v>136893</v>
      </c>
    </row>
    <row r="39" spans="1:22" ht="18" hidden="1" customHeight="1" x14ac:dyDescent="0.2">
      <c r="A39" s="4" t="s">
        <v>26</v>
      </c>
      <c r="B39" s="1">
        <f t="shared" si="4"/>
        <v>8420888</v>
      </c>
      <c r="C39" s="1">
        <f t="shared" si="5"/>
        <v>2912301</v>
      </c>
      <c r="D39" s="9">
        <v>2193040</v>
      </c>
      <c r="E39" s="9">
        <v>719261</v>
      </c>
      <c r="F39" s="1">
        <f t="shared" si="6"/>
        <v>4373679</v>
      </c>
      <c r="G39" s="9">
        <v>4348868</v>
      </c>
      <c r="H39" s="9">
        <v>24811</v>
      </c>
      <c r="I39" s="9">
        <v>114677</v>
      </c>
      <c r="J39" s="1"/>
      <c r="K39" s="1">
        <v>122729</v>
      </c>
      <c r="L39" s="9">
        <v>377044</v>
      </c>
      <c r="M39" s="9"/>
      <c r="N39" s="9">
        <v>20362</v>
      </c>
      <c r="O39" s="9">
        <v>622825</v>
      </c>
      <c r="P39" s="9">
        <v>8227184</v>
      </c>
      <c r="Q39" s="9">
        <v>193704</v>
      </c>
    </row>
    <row r="40" spans="1:22" ht="18" hidden="1" customHeight="1" x14ac:dyDescent="0.2">
      <c r="A40" s="4" t="s">
        <v>27</v>
      </c>
      <c r="B40" s="1">
        <f t="shared" si="4"/>
        <v>8723618</v>
      </c>
      <c r="C40" s="1">
        <f t="shared" si="5"/>
        <v>3341557</v>
      </c>
      <c r="D40" s="1">
        <v>2454362</v>
      </c>
      <c r="E40" s="1">
        <v>887195</v>
      </c>
      <c r="F40" s="1">
        <f t="shared" si="6"/>
        <v>4245349</v>
      </c>
      <c r="G40" s="1">
        <v>4220925</v>
      </c>
      <c r="H40" s="1">
        <v>24424</v>
      </c>
      <c r="I40" s="1">
        <v>117979</v>
      </c>
      <c r="J40" s="1"/>
      <c r="K40" s="1">
        <v>125684</v>
      </c>
      <c r="L40" s="1">
        <v>389081</v>
      </c>
      <c r="M40" s="1"/>
      <c r="N40" s="1">
        <v>22512</v>
      </c>
      <c r="O40" s="1">
        <v>607140</v>
      </c>
      <c r="P40" s="1">
        <v>8542719</v>
      </c>
      <c r="Q40" s="1">
        <v>180899</v>
      </c>
    </row>
    <row r="41" spans="1:22" ht="18" hidden="1" customHeight="1" x14ac:dyDescent="0.2">
      <c r="A41" s="4" t="s">
        <v>28</v>
      </c>
      <c r="B41" s="1">
        <f t="shared" si="4"/>
        <v>9596965</v>
      </c>
      <c r="C41" s="1">
        <f t="shared" si="5"/>
        <v>4085175</v>
      </c>
      <c r="D41" s="1">
        <v>3181203</v>
      </c>
      <c r="E41" s="1">
        <v>903972</v>
      </c>
      <c r="F41" s="1">
        <f t="shared" si="6"/>
        <v>4354471</v>
      </c>
      <c r="G41" s="1">
        <v>4330011</v>
      </c>
      <c r="H41" s="1">
        <v>24460</v>
      </c>
      <c r="I41" s="1">
        <v>121861</v>
      </c>
      <c r="J41" s="1"/>
      <c r="K41" s="1">
        <v>129845</v>
      </c>
      <c r="L41" s="1">
        <v>389794</v>
      </c>
      <c r="M41" s="1"/>
      <c r="N41" s="1">
        <v>23557</v>
      </c>
      <c r="O41" s="1">
        <v>622107</v>
      </c>
      <c r="P41" s="1">
        <v>9419938</v>
      </c>
      <c r="Q41" s="1">
        <v>177027</v>
      </c>
    </row>
    <row r="42" spans="1:22" ht="18" hidden="1" customHeight="1" x14ac:dyDescent="0.2">
      <c r="A42" s="4" t="s">
        <v>29</v>
      </c>
      <c r="B42" s="1">
        <f t="shared" si="4"/>
        <v>9473305</v>
      </c>
      <c r="C42" s="1">
        <f t="shared" si="5"/>
        <v>3968793</v>
      </c>
      <c r="D42" s="1">
        <v>3259206</v>
      </c>
      <c r="E42" s="1">
        <v>709587</v>
      </c>
      <c r="F42" s="1">
        <f t="shared" si="6"/>
        <v>4364361</v>
      </c>
      <c r="G42" s="1">
        <v>4346622</v>
      </c>
      <c r="H42" s="1">
        <v>17739</v>
      </c>
      <c r="I42" s="1">
        <v>126589</v>
      </c>
      <c r="J42" s="1"/>
      <c r="K42" s="1">
        <v>134729</v>
      </c>
      <c r="L42" s="1">
        <v>367555</v>
      </c>
      <c r="M42" s="1"/>
      <c r="N42" s="1">
        <v>23205</v>
      </c>
      <c r="O42" s="1">
        <v>622802</v>
      </c>
      <c r="P42" s="1">
        <v>9322788</v>
      </c>
      <c r="Q42" s="1">
        <v>150517</v>
      </c>
    </row>
    <row r="43" spans="1:22" ht="18" hidden="1" customHeight="1" x14ac:dyDescent="0.2">
      <c r="A43" s="4" t="s">
        <v>30</v>
      </c>
      <c r="B43" s="1">
        <f t="shared" si="4"/>
        <v>9078659</v>
      </c>
      <c r="C43" s="1">
        <f t="shared" si="5"/>
        <v>3765660</v>
      </c>
      <c r="D43" s="1">
        <v>3188035</v>
      </c>
      <c r="E43" s="1">
        <v>577625</v>
      </c>
      <c r="F43" s="1">
        <f t="shared" si="6"/>
        <v>4212592</v>
      </c>
      <c r="G43" s="1">
        <v>4195093</v>
      </c>
      <c r="H43" s="1">
        <v>17499</v>
      </c>
      <c r="I43" s="1">
        <v>132185</v>
      </c>
      <c r="J43" s="1"/>
      <c r="K43" s="1">
        <v>140532</v>
      </c>
      <c r="L43" s="1">
        <v>345562</v>
      </c>
      <c r="M43" s="1">
        <v>554</v>
      </c>
      <c r="N43" s="1">
        <v>21864</v>
      </c>
      <c r="O43" s="1">
        <v>600242</v>
      </c>
      <c r="P43" s="1">
        <v>8946093</v>
      </c>
      <c r="Q43" s="1">
        <v>132566</v>
      </c>
    </row>
    <row r="44" spans="1:22" ht="18" hidden="1" customHeight="1" x14ac:dyDescent="0.2">
      <c r="A44" s="4" t="s">
        <v>31</v>
      </c>
      <c r="B44" s="1">
        <f t="shared" si="4"/>
        <v>8816534</v>
      </c>
      <c r="C44" s="1">
        <f>SUM(D44:E44)</f>
        <v>3521275</v>
      </c>
      <c r="D44" s="1">
        <v>2855165</v>
      </c>
      <c r="E44" s="1">
        <v>666110</v>
      </c>
      <c r="F44" s="1">
        <f t="shared" si="6"/>
        <v>4186508</v>
      </c>
      <c r="G44" s="1">
        <v>4169118</v>
      </c>
      <c r="H44" s="1">
        <v>17390</v>
      </c>
      <c r="I44" s="1">
        <v>135514</v>
      </c>
      <c r="J44" s="1"/>
      <c r="K44" s="1">
        <v>143903</v>
      </c>
      <c r="L44" s="1">
        <v>357330</v>
      </c>
      <c r="M44" s="21" t="s">
        <v>32</v>
      </c>
      <c r="N44" s="1">
        <v>20744</v>
      </c>
      <c r="O44" s="1">
        <v>595163</v>
      </c>
      <c r="P44" s="1">
        <v>8662019</v>
      </c>
      <c r="Q44" s="1">
        <f>B44-P44</f>
        <v>154515</v>
      </c>
    </row>
    <row r="45" spans="1:22" ht="20.100000000000001" hidden="1" customHeight="1" x14ac:dyDescent="0.2">
      <c r="A45" s="22" t="s">
        <v>33</v>
      </c>
      <c r="B45" s="23">
        <v>8884176</v>
      </c>
      <c r="C45" s="23">
        <v>3595091</v>
      </c>
      <c r="D45" s="23">
        <v>2845363</v>
      </c>
      <c r="E45" s="23">
        <v>749728</v>
      </c>
      <c r="F45" s="23">
        <v>4113297</v>
      </c>
      <c r="G45" s="23">
        <v>4097540</v>
      </c>
      <c r="H45" s="23">
        <v>15757</v>
      </c>
      <c r="I45" s="23">
        <v>138021</v>
      </c>
      <c r="J45" s="24" t="s">
        <v>32</v>
      </c>
      <c r="K45" s="24" t="s">
        <v>34</v>
      </c>
      <c r="L45" s="23">
        <v>432195</v>
      </c>
      <c r="M45" s="24" t="s">
        <v>32</v>
      </c>
      <c r="N45" s="23">
        <v>19394</v>
      </c>
      <c r="O45" s="23">
        <v>586179</v>
      </c>
      <c r="P45" s="23">
        <v>8719556</v>
      </c>
      <c r="Q45" s="23">
        <v>164620</v>
      </c>
      <c r="U45" s="16">
        <v>72293605</v>
      </c>
    </row>
    <row r="46" spans="1:22" ht="20.100000000000001" hidden="1" customHeight="1" x14ac:dyDescent="0.2">
      <c r="A46" s="25" t="s">
        <v>35</v>
      </c>
      <c r="B46" s="26">
        <f>SUM(C46,F46,I46,L46,M46,N46,O46)</f>
        <v>8731492</v>
      </c>
      <c r="C46" s="26">
        <f>SUM(D46:E46)</f>
        <v>3784504</v>
      </c>
      <c r="D46" s="26">
        <v>3040447</v>
      </c>
      <c r="E46" s="26">
        <v>744057</v>
      </c>
      <c r="F46" s="26">
        <f>SUM(G46:H46)</f>
        <v>3821439</v>
      </c>
      <c r="G46" s="26">
        <v>3805900</v>
      </c>
      <c r="H46" s="26">
        <v>15539</v>
      </c>
      <c r="I46" s="26">
        <v>141972</v>
      </c>
      <c r="J46" s="27" t="s">
        <v>32</v>
      </c>
      <c r="K46" s="27" t="s">
        <v>34</v>
      </c>
      <c r="L46" s="26">
        <v>420874</v>
      </c>
      <c r="M46" s="27" t="s">
        <v>32</v>
      </c>
      <c r="N46" s="26">
        <v>20807</v>
      </c>
      <c r="O46" s="26">
        <v>541896</v>
      </c>
      <c r="P46" s="26">
        <v>8568241</v>
      </c>
      <c r="Q46" s="26">
        <v>163251</v>
      </c>
      <c r="U46" s="16">
        <v>2679117</v>
      </c>
    </row>
    <row r="47" spans="1:22" ht="19.5" hidden="1" customHeight="1" x14ac:dyDescent="0.2">
      <c r="A47" s="25" t="s">
        <v>48</v>
      </c>
      <c r="B47" s="26">
        <v>8785954</v>
      </c>
      <c r="C47" s="26">
        <v>3767951</v>
      </c>
      <c r="D47" s="26">
        <v>3046765</v>
      </c>
      <c r="E47" s="26">
        <v>721186</v>
      </c>
      <c r="F47" s="26">
        <v>3847504</v>
      </c>
      <c r="G47" s="26">
        <v>3832363</v>
      </c>
      <c r="H47" s="26">
        <v>15141</v>
      </c>
      <c r="I47" s="26">
        <v>145789</v>
      </c>
      <c r="J47" s="27" t="s">
        <v>32</v>
      </c>
      <c r="K47" s="27" t="s">
        <v>34</v>
      </c>
      <c r="L47" s="26">
        <v>465919</v>
      </c>
      <c r="M47" s="27" t="s">
        <v>32</v>
      </c>
      <c r="N47" s="26">
        <v>23833</v>
      </c>
      <c r="O47" s="26">
        <v>534958</v>
      </c>
      <c r="P47" s="26">
        <v>8630868</v>
      </c>
      <c r="Q47" s="26">
        <v>155086</v>
      </c>
      <c r="U47" s="16">
        <v>10104900</v>
      </c>
    </row>
    <row r="48" spans="1:22" ht="20.100000000000001" hidden="1" customHeight="1" x14ac:dyDescent="0.2">
      <c r="A48" s="25" t="s">
        <v>36</v>
      </c>
      <c r="B48" s="26">
        <v>8815426</v>
      </c>
      <c r="C48" s="26">
        <v>3834714</v>
      </c>
      <c r="D48" s="26">
        <v>3162759</v>
      </c>
      <c r="E48" s="26">
        <v>671955</v>
      </c>
      <c r="F48" s="26">
        <v>3819929</v>
      </c>
      <c r="G48" s="26">
        <v>3808380</v>
      </c>
      <c r="H48" s="26">
        <v>11549</v>
      </c>
      <c r="I48" s="26">
        <v>150008</v>
      </c>
      <c r="J48" s="27" t="s">
        <v>32</v>
      </c>
      <c r="K48" s="27" t="s">
        <v>34</v>
      </c>
      <c r="L48" s="26">
        <v>449884</v>
      </c>
      <c r="M48" s="27" t="s">
        <v>32</v>
      </c>
      <c r="N48" s="26">
        <v>28109</v>
      </c>
      <c r="O48" s="26">
        <v>532782</v>
      </c>
      <c r="P48" s="26">
        <v>8667329</v>
      </c>
      <c r="Q48" s="26">
        <v>148097</v>
      </c>
    </row>
    <row r="49" spans="1:22" ht="20.100000000000001" customHeight="1" x14ac:dyDescent="0.2">
      <c r="A49" s="25" t="s">
        <v>51</v>
      </c>
      <c r="B49" s="26">
        <v>8988213</v>
      </c>
      <c r="C49" s="26">
        <v>4065447</v>
      </c>
      <c r="D49" s="26">
        <v>3210584</v>
      </c>
      <c r="E49" s="26">
        <v>854863</v>
      </c>
      <c r="F49" s="26">
        <v>3771523</v>
      </c>
      <c r="G49" s="26">
        <v>3760040</v>
      </c>
      <c r="H49" s="26">
        <v>11483</v>
      </c>
      <c r="I49" s="26">
        <v>154819</v>
      </c>
      <c r="J49" s="27" t="s">
        <v>32</v>
      </c>
      <c r="K49" s="27" t="s">
        <v>34</v>
      </c>
      <c r="L49" s="26">
        <v>447168</v>
      </c>
      <c r="M49" s="27" t="s">
        <v>32</v>
      </c>
      <c r="N49" s="26">
        <v>26087</v>
      </c>
      <c r="O49" s="26">
        <v>523169</v>
      </c>
      <c r="P49" s="26">
        <v>8808886</v>
      </c>
      <c r="Q49" s="26">
        <v>179327</v>
      </c>
    </row>
    <row r="50" spans="1:22" ht="20.100000000000001" customHeight="1" x14ac:dyDescent="0.2">
      <c r="A50" s="25" t="s">
        <v>37</v>
      </c>
      <c r="B50" s="26">
        <f t="shared" ref="B50:B52" si="7">C50+F50+I50+L50+N50+O50</f>
        <v>8990544</v>
      </c>
      <c r="C50" s="26">
        <f>D50+E50</f>
        <v>4046891</v>
      </c>
      <c r="D50" s="26">
        <f>3267071+45757</f>
        <v>3312828</v>
      </c>
      <c r="E50" s="26">
        <f>732003+2060</f>
        <v>734063</v>
      </c>
      <c r="F50" s="26">
        <f>G50+H50</f>
        <v>3782644</v>
      </c>
      <c r="G50" s="26">
        <f>3683455+87801</f>
        <v>3771256</v>
      </c>
      <c r="H50" s="26">
        <v>11388</v>
      </c>
      <c r="I50" s="26">
        <f>175443+2480</f>
        <v>177923</v>
      </c>
      <c r="J50" s="27" t="s">
        <v>32</v>
      </c>
      <c r="K50" s="27" t="s">
        <v>34</v>
      </c>
      <c r="L50" s="26">
        <f>434140</f>
        <v>434140</v>
      </c>
      <c r="M50" s="27" t="s">
        <v>32</v>
      </c>
      <c r="N50" s="26">
        <v>26540</v>
      </c>
      <c r="O50" s="26">
        <f>510003+12403</f>
        <v>522406</v>
      </c>
      <c r="P50" s="26">
        <v>8840043</v>
      </c>
      <c r="Q50" s="26">
        <v>150501</v>
      </c>
    </row>
    <row r="51" spans="1:22" ht="20.100000000000001" customHeight="1" x14ac:dyDescent="0.2">
      <c r="A51" s="25" t="s">
        <v>38</v>
      </c>
      <c r="B51" s="26">
        <f t="shared" si="7"/>
        <v>9096374</v>
      </c>
      <c r="C51" s="26">
        <f>D51+E51</f>
        <v>4095517</v>
      </c>
      <c r="D51" s="26">
        <f>3362375+41423</f>
        <v>3403798</v>
      </c>
      <c r="E51" s="26">
        <f>689416+2303</f>
        <v>691719</v>
      </c>
      <c r="F51" s="26">
        <f>G51+H51</f>
        <v>3837283</v>
      </c>
      <c r="G51" s="26">
        <f>3747501+79493</f>
        <v>3826994</v>
      </c>
      <c r="H51" s="26">
        <v>10289</v>
      </c>
      <c r="I51" s="26">
        <f>183155+2683</f>
        <v>185838</v>
      </c>
      <c r="J51" s="27" t="s">
        <v>32</v>
      </c>
      <c r="K51" s="27" t="s">
        <v>34</v>
      </c>
      <c r="L51" s="26">
        <v>429220</v>
      </c>
      <c r="M51" s="27" t="s">
        <v>32</v>
      </c>
      <c r="N51" s="26">
        <v>22067</v>
      </c>
      <c r="O51" s="26">
        <f>515254+11195</f>
        <v>526449</v>
      </c>
      <c r="P51" s="26">
        <v>8959277</v>
      </c>
      <c r="Q51" s="26">
        <v>137097</v>
      </c>
    </row>
    <row r="52" spans="1:22" ht="20.100000000000001" customHeight="1" x14ac:dyDescent="0.2">
      <c r="A52" s="25" t="s">
        <v>39</v>
      </c>
      <c r="B52" s="26">
        <f t="shared" si="7"/>
        <v>9218573</v>
      </c>
      <c r="C52" s="26">
        <f>D52+E52</f>
        <v>4250478</v>
      </c>
      <c r="D52" s="26">
        <v>3482944</v>
      </c>
      <c r="E52" s="26">
        <v>767534</v>
      </c>
      <c r="F52" s="26">
        <f>G52+H52</f>
        <v>3804978</v>
      </c>
      <c r="G52" s="26">
        <v>3794796</v>
      </c>
      <c r="H52" s="26">
        <v>10182</v>
      </c>
      <c r="I52" s="26">
        <v>195619</v>
      </c>
      <c r="J52" s="27" t="s">
        <v>32</v>
      </c>
      <c r="K52" s="27" t="s">
        <v>34</v>
      </c>
      <c r="L52" s="26">
        <v>429015</v>
      </c>
      <c r="M52" s="27" t="s">
        <v>32</v>
      </c>
      <c r="N52" s="26">
        <v>20480</v>
      </c>
      <c r="O52" s="26">
        <v>518003</v>
      </c>
      <c r="P52" s="26">
        <v>9080006</v>
      </c>
      <c r="Q52" s="26">
        <v>138567</v>
      </c>
      <c r="U52" s="16">
        <f>SUM(U33:U51)</f>
        <v>123557337</v>
      </c>
      <c r="V52" s="16">
        <f>SUM(S52:U52)</f>
        <v>123557337</v>
      </c>
    </row>
    <row r="53" spans="1:22" ht="20.100000000000001" customHeight="1" x14ac:dyDescent="0.2">
      <c r="A53" s="25" t="s">
        <v>40</v>
      </c>
      <c r="B53" s="26">
        <f>C53+F53+J53+L53+N53+O53+K53</f>
        <v>9367226</v>
      </c>
      <c r="C53" s="26">
        <f>D53+E53</f>
        <v>4326216</v>
      </c>
      <c r="D53" s="26">
        <v>3553583</v>
      </c>
      <c r="E53" s="26">
        <v>772633</v>
      </c>
      <c r="F53" s="26">
        <f>G53+H53</f>
        <v>3856347</v>
      </c>
      <c r="G53" s="26">
        <v>3846230</v>
      </c>
      <c r="H53" s="26">
        <v>10117</v>
      </c>
      <c r="I53" s="27" t="s">
        <v>32</v>
      </c>
      <c r="J53" s="27">
        <v>2261</v>
      </c>
      <c r="K53" s="27">
        <v>202353</v>
      </c>
      <c r="L53" s="26">
        <v>435437</v>
      </c>
      <c r="M53" s="27" t="s">
        <v>32</v>
      </c>
      <c r="N53" s="26">
        <v>20253</v>
      </c>
      <c r="O53" s="26">
        <v>524359</v>
      </c>
      <c r="P53" s="26">
        <v>9243669</v>
      </c>
      <c r="Q53" s="26">
        <f>B53-P53</f>
        <v>123557</v>
      </c>
    </row>
    <row r="54" spans="1:22" ht="20.100000000000001" customHeight="1" x14ac:dyDescent="0.2">
      <c r="A54" s="4" t="s">
        <v>41</v>
      </c>
      <c r="B54" s="26">
        <f t="shared" ref="B54:B55" si="8">C54+F54+J54+L54+N54+O54+K54</f>
        <v>9773908</v>
      </c>
      <c r="C54" s="1">
        <f>D54+E54</f>
        <v>4719713</v>
      </c>
      <c r="D54" s="1">
        <v>4044282</v>
      </c>
      <c r="E54" s="1">
        <v>675431</v>
      </c>
      <c r="F54" s="1">
        <f>G54+H54</f>
        <v>3872199</v>
      </c>
      <c r="G54" s="1">
        <v>3863164</v>
      </c>
      <c r="H54" s="1">
        <v>9035</v>
      </c>
      <c r="I54" s="27" t="s">
        <v>32</v>
      </c>
      <c r="J54" s="31">
        <v>7445</v>
      </c>
      <c r="K54" s="31">
        <v>210903</v>
      </c>
      <c r="L54" s="1">
        <v>423302</v>
      </c>
      <c r="M54" s="27" t="s">
        <v>32</v>
      </c>
      <c r="N54" s="1">
        <v>12046</v>
      </c>
      <c r="O54" s="1">
        <v>528300</v>
      </c>
      <c r="P54" s="1">
        <v>9665394</v>
      </c>
      <c r="Q54" s="1">
        <f>B54-P54</f>
        <v>108514</v>
      </c>
    </row>
    <row r="55" spans="1:22" ht="20.100000000000001" customHeight="1" x14ac:dyDescent="0.2">
      <c r="A55" s="32" t="s">
        <v>46</v>
      </c>
      <c r="B55" s="26">
        <f t="shared" si="8"/>
        <v>9243875</v>
      </c>
      <c r="C55" s="33">
        <f t="shared" ref="C55" si="9">D55+E55</f>
        <v>4325503</v>
      </c>
      <c r="D55" s="33">
        <v>3605157</v>
      </c>
      <c r="E55" s="33">
        <v>720346</v>
      </c>
      <c r="F55" s="33">
        <f t="shared" ref="F55" si="10">G55+H55</f>
        <v>3709639</v>
      </c>
      <c r="G55" s="33">
        <v>3700602</v>
      </c>
      <c r="H55" s="33">
        <v>9037</v>
      </c>
      <c r="I55" s="27" t="s">
        <v>32</v>
      </c>
      <c r="J55" s="31">
        <v>10429</v>
      </c>
      <c r="K55" s="31">
        <v>217706</v>
      </c>
      <c r="L55" s="33">
        <v>452075</v>
      </c>
      <c r="M55" s="31" t="s">
        <v>32</v>
      </c>
      <c r="N55" s="33">
        <v>16191</v>
      </c>
      <c r="O55" s="33">
        <v>512332</v>
      </c>
      <c r="P55" s="33">
        <v>9091245</v>
      </c>
      <c r="Q55" s="33">
        <f>B55-P55</f>
        <v>152630</v>
      </c>
    </row>
    <row r="56" spans="1:22" ht="20.100000000000001" customHeight="1" x14ac:dyDescent="0.2">
      <c r="A56" s="25" t="s">
        <v>47</v>
      </c>
      <c r="B56" s="26">
        <f>C56+F56+J56+K56+L56+N56+O56</f>
        <v>9736539</v>
      </c>
      <c r="C56" s="26">
        <f>D56+E56</f>
        <v>4527960</v>
      </c>
      <c r="D56" s="26">
        <v>3677630</v>
      </c>
      <c r="E56" s="26">
        <v>850330</v>
      </c>
      <c r="F56" s="26">
        <f>G56+H56</f>
        <v>3932733</v>
      </c>
      <c r="G56" s="26">
        <v>3923703</v>
      </c>
      <c r="H56" s="26">
        <v>9030</v>
      </c>
      <c r="I56" s="27" t="s">
        <v>32</v>
      </c>
      <c r="J56" s="27">
        <v>18308</v>
      </c>
      <c r="K56" s="27">
        <v>227692</v>
      </c>
      <c r="L56" s="26">
        <v>478055</v>
      </c>
      <c r="M56" s="27" t="s">
        <v>32</v>
      </c>
      <c r="N56" s="26">
        <v>18806</v>
      </c>
      <c r="O56" s="26">
        <v>532985</v>
      </c>
      <c r="P56" s="26">
        <v>9639821</v>
      </c>
      <c r="Q56" s="26">
        <v>96718</v>
      </c>
    </row>
    <row r="57" spans="1:22" ht="20.100000000000001" customHeight="1" x14ac:dyDescent="0.2">
      <c r="A57" s="25" t="s">
        <v>49</v>
      </c>
      <c r="B57" s="26">
        <v>10269906</v>
      </c>
      <c r="C57" s="26">
        <v>4961681</v>
      </c>
      <c r="D57" s="26">
        <v>3836945</v>
      </c>
      <c r="E57" s="26">
        <v>1124736</v>
      </c>
      <c r="F57" s="26">
        <v>4006096</v>
      </c>
      <c r="G57" s="26">
        <v>3998124</v>
      </c>
      <c r="H57" s="26">
        <v>7972</v>
      </c>
      <c r="I57" s="27" t="s">
        <v>34</v>
      </c>
      <c r="J57" s="27">
        <v>16859</v>
      </c>
      <c r="K57" s="27">
        <v>235205</v>
      </c>
      <c r="L57" s="26">
        <v>485877</v>
      </c>
      <c r="M57" s="27" t="s">
        <v>34</v>
      </c>
      <c r="N57" s="26">
        <v>20483</v>
      </c>
      <c r="O57" s="26">
        <v>543705</v>
      </c>
      <c r="P57" s="26">
        <v>10160069</v>
      </c>
      <c r="Q57" s="26">
        <v>109837</v>
      </c>
    </row>
    <row r="58" spans="1:22" s="30" customFormat="1" ht="20.100000000000001" customHeight="1" x14ac:dyDescent="0.2">
      <c r="A58" s="44" t="s">
        <v>50</v>
      </c>
      <c r="B58" s="45">
        <v>9848122</v>
      </c>
      <c r="C58" s="45">
        <v>4491369</v>
      </c>
      <c r="D58" s="45">
        <v>3588574</v>
      </c>
      <c r="E58" s="45">
        <v>902795</v>
      </c>
      <c r="F58" s="45">
        <v>4047688</v>
      </c>
      <c r="G58" s="45">
        <v>4039691</v>
      </c>
      <c r="H58" s="45">
        <v>7997</v>
      </c>
      <c r="I58" s="46" t="s">
        <v>34</v>
      </c>
      <c r="J58" s="45">
        <v>17501</v>
      </c>
      <c r="K58" s="45">
        <v>240860</v>
      </c>
      <c r="L58" s="45">
        <v>482084</v>
      </c>
      <c r="M58" s="46" t="s">
        <v>34</v>
      </c>
      <c r="N58" s="45">
        <v>20592</v>
      </c>
      <c r="O58" s="45">
        <v>548028</v>
      </c>
      <c r="P58" s="45">
        <v>9748874</v>
      </c>
      <c r="Q58" s="45">
        <v>99248</v>
      </c>
    </row>
  </sheetData>
  <mergeCells count="26">
    <mergeCell ref="Q33:Q34"/>
    <mergeCell ref="M5:M6"/>
    <mergeCell ref="N5:N6"/>
    <mergeCell ref="O5:O6"/>
    <mergeCell ref="P5:P6"/>
    <mergeCell ref="Q5:Q6"/>
    <mergeCell ref="M33:M34"/>
    <mergeCell ref="N33:N34"/>
    <mergeCell ref="O33:O34"/>
    <mergeCell ref="P33:P34"/>
    <mergeCell ref="J33:J34"/>
    <mergeCell ref="K33:K34"/>
    <mergeCell ref="L5:L6"/>
    <mergeCell ref="A5:A6"/>
    <mergeCell ref="B5:B6"/>
    <mergeCell ref="C5:E5"/>
    <mergeCell ref="F5:H5"/>
    <mergeCell ref="K5:K6"/>
    <mergeCell ref="J5:J6"/>
    <mergeCell ref="I5:I6"/>
    <mergeCell ref="A33:A34"/>
    <mergeCell ref="B33:B34"/>
    <mergeCell ref="C33:E33"/>
    <mergeCell ref="F33:H33"/>
    <mergeCell ref="I33:I34"/>
    <mergeCell ref="L33:L34"/>
  </mergeCells>
  <phoneticPr fontId="8"/>
  <printOptions horizontalCentered="1"/>
  <pageMargins left="0.78740157480314965" right="0.78740157480314965" top="0.56999999999999995" bottom="0.5" header="0.51181102362204722" footer="0.34"/>
  <pageSetup paperSize="9" scale="8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0A0AD8-1A0D-4C03-82A4-6FD1A6B1FA1A}">
  <ds:schemaRefs>
    <ds:schemaRef ds:uri="2d4f1e1c-63b3-4c7e-a3d0-28753e024ff0"/>
    <ds:schemaRef ds:uri="http://purl.org/dc/elements/1.1/"/>
    <ds:schemaRef ds:uri="http://schemas.microsoft.com/office/2006/metadata/properties"/>
    <ds:schemaRef ds:uri="http://purl.org/dc/terms/"/>
    <ds:schemaRef ds:uri="a57a9363-41c1-458e-94d4-c4f2e759f0d1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E472B1D-9A0D-4CF5-8098-6A8571C79E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171EC3-209A-42F2-94E7-672377151F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市税</vt:lpstr>
      <vt:lpstr>市税!Print_Area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野村 知栄</dc:creator>
  <cp:keywords/>
  <dc:description/>
  <cp:lastModifiedBy>掃部　恭代</cp:lastModifiedBy>
  <cp:revision/>
  <dcterms:created xsi:type="dcterms:W3CDTF">2023-01-19T00:36:51Z</dcterms:created>
  <dcterms:modified xsi:type="dcterms:W3CDTF">2026-02-10T07:41:27Z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